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Цены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<sst xmlns="http://schemas.openxmlformats.org/spreadsheetml/2006/main" uniqueCount="338">
  <si>
    <t>Название</t>
  </si>
  <si>
    <t>Описание</t>
  </si>
  <si>
    <t>Цена, руб.</t>
  </si>
  <si>
    <t>Запасные части &gt; Запчасти для компрессоров &gt; ПКС, ПКСД</t>
  </si>
  <si>
    <t>Кольцо стопорное вал коленчатый ПК-5,25</t>
  </si>
  <si>
    <t>Кронштейн отводки ПКСД-5-25 (нового образца)</t>
  </si>
  <si>
    <t>Кольцо стопорное пальца поршня</t>
  </si>
  <si>
    <t>Клапан первой ступени ЦНД</t>
  </si>
  <si>
    <t>Палец поршня ЦНД</t>
  </si>
  <si>
    <t>Поршень ЦНД</t>
  </si>
  <si>
    <t>Клапан второй ступени ЦВД</t>
  </si>
  <si>
    <t>Палец поршня ЦВД</t>
  </si>
  <si>
    <t>Поршень ЦВД</t>
  </si>
  <si>
    <t>Цилиндр ВД ПКС</t>
  </si>
  <si>
    <t>Вал коленчатый ПК-5,25</t>
  </si>
  <si>
    <t>Диск сцепления ПКС</t>
  </si>
  <si>
    <t>Цилиндр НД ПКС</t>
  </si>
  <si>
    <t>Вкладыш ВК-51.00 КОМПЛЕКТ 12шт</t>
  </si>
  <si>
    <t>Вкладыш ВК-51.00 Комплект 12 шт.</t>
  </si>
  <si>
    <t>Вкладыш ВК-51.00</t>
  </si>
  <si>
    <t>Прокладки ПК-5,25</t>
  </si>
  <si>
    <t>Гайка вала коленчатого ПК-5,25</t>
  </si>
  <si>
    <t>Шайба гайки вала коленчатого ПК-5,25</t>
  </si>
  <si>
    <t>-</t>
  </si>
  <si>
    <t>Шайба контрящая гайки вала коленчатого ПК-5,25</t>
  </si>
  <si>
    <t>Устройство натяжное</t>
  </si>
  <si>
    <t>Клапан предохранительный 3,4 кг/см 26.03.07.00-008</t>
  </si>
  <si>
    <t>Клапан обратный (ПКС)</t>
  </si>
  <si>
    <t>Шатуно-поршневая группа ЦНД 32.03.00.00-004 сб</t>
  </si>
  <si>
    <t>Шатуно-поршневая группа ЦВД 32.04.00.00-001 сб</t>
  </si>
  <si>
    <t>Пластина обратного клапана 26.03.01.00-000</t>
  </si>
  <si>
    <t>Седло обратного клапана 26.03.00.01-017</t>
  </si>
  <si>
    <t>Упор обратного клапана 26.03.00.02-014</t>
  </si>
  <si>
    <t>Крышка боковая малая 33.01.00.04-014 (ПКС)</t>
  </si>
  <si>
    <t>Сапун32.11.00.00-001сб</t>
  </si>
  <si>
    <t>Датчик давления масла на масляный насос</t>
  </si>
  <si>
    <t>Теплообменник ПК</t>
  </si>
  <si>
    <t>Крышка передн. 32.01.00.02-004</t>
  </si>
  <si>
    <t>Палец муфты ПКС</t>
  </si>
  <si>
    <t>Кольцо пластмассовое для пальца муфты ПКС</t>
  </si>
  <si>
    <t>Кольцо резиновое К-4 ПКС</t>
  </si>
  <si>
    <t>Сетка фильтра 32.01.02.00-006</t>
  </si>
  <si>
    <t>Сильфон к ПКС</t>
  </si>
  <si>
    <t>Полумуфта ведомая 218.03.07.00-00 сб</t>
  </si>
  <si>
    <t xml:space="preserve">Колодка сцепления ПКСД </t>
  </si>
  <si>
    <t>Фильтрующий элемент воздушный ПКС</t>
  </si>
  <si>
    <t>Манометр воздуха до 16кг/с</t>
  </si>
  <si>
    <t>Палец муфты в сборе ПКС</t>
  </si>
  <si>
    <t>Вал коленчатый ПК-3,5</t>
  </si>
  <si>
    <t>Вал соединительный шлицевой</t>
  </si>
  <si>
    <t>Вентилятор в сборе</t>
  </si>
  <si>
    <t>Клапан предохранительный 7 кгс/см</t>
  </si>
  <si>
    <t>Коллектор нагнетательный ПК-5,25</t>
  </si>
  <si>
    <t>Корпус компрессора ПК-5,25</t>
  </si>
  <si>
    <t>Насос масл.ПКС  прав.вращ. 32.09.00.00-006сб</t>
  </si>
  <si>
    <t>Пружина клапана ЦВД 32.21.00.02-006</t>
  </si>
  <si>
    <t>Пружина клапана ЦНД 32.20.00.03-006</t>
  </si>
  <si>
    <t>Вкладыш ВК-51,15</t>
  </si>
  <si>
    <t>Ограждение вентилятора ПКС 33.05.01.00-020сб</t>
  </si>
  <si>
    <t>Компенсатор</t>
  </si>
  <si>
    <t>Диффузор кожуха нижний 33.12.00.00-001</t>
  </si>
  <si>
    <t>Пробка картера сливная</t>
  </si>
  <si>
    <t>Кольца комплект ПК 3,5</t>
  </si>
  <si>
    <t>Вкладыш ВК-51.075</t>
  </si>
  <si>
    <t>Полумуфта ведомая ПКС</t>
  </si>
  <si>
    <t>Полумуфта ведущая ПКС (на коленчатый вал)</t>
  </si>
  <si>
    <t>Манометр масла до 10кг/с</t>
  </si>
  <si>
    <t>Шатун ПК</t>
  </si>
  <si>
    <t>Фильтр воздушный ПКС в сборе</t>
  </si>
  <si>
    <t>Щуп ПКС</t>
  </si>
  <si>
    <t>Датчик 26.03.03.00-006 сб</t>
  </si>
  <si>
    <t>Фильтрующий элемент воздушный С1368 MANN</t>
  </si>
  <si>
    <t>Кольца комплект ПК 5,25</t>
  </si>
  <si>
    <t>Вал сцепления 28.10.00.03-004</t>
  </si>
  <si>
    <t>Пластина стопорная (шатуна) 32.03.00.05-012</t>
  </si>
  <si>
    <t>Клапан предохранительный 8 кгс/см</t>
  </si>
  <si>
    <t>Вал сцепления 28.10.00.03-004 нового образца</t>
  </si>
  <si>
    <t>Коллектор выпускной ПК-5,25</t>
  </si>
  <si>
    <t>Насос масл.ПКС  лев.вращ. 32.09.00.00-019сб</t>
  </si>
  <si>
    <t>Полумуфта ведущая фрикционно-центробежная ПКСД</t>
  </si>
  <si>
    <t>Полумуфта ведомая ПКС 5,25 со шкивом</t>
  </si>
  <si>
    <t>Полумуфта ведушая ПКС 5,25 на эл. двигатель</t>
  </si>
  <si>
    <t>Узел коленвала 5,25 (с подшипниками)</t>
  </si>
  <si>
    <t>Головка компрессорная ПК-3,5</t>
  </si>
  <si>
    <t>Головка компрессорная ПК-5,25</t>
  </si>
  <si>
    <t>Корпус коробки клапанной ЦНД</t>
  </si>
  <si>
    <t>Узел коленвала 3,5 (с подшипниками)</t>
  </si>
  <si>
    <t>Фильтр масляный ПКС</t>
  </si>
  <si>
    <t>Сервомеханизм</t>
  </si>
  <si>
    <t>Вкладыш ВК-51.00 (1ком-кт - 2 полукольца)</t>
  </si>
  <si>
    <t>Полумуфта ведушая ПКС 33.04.00.01-011</t>
  </si>
  <si>
    <t>Запасные части &gt; Запчасти для компрессоров &gt; Реле давления</t>
  </si>
  <si>
    <t>Реле давления MDR 3/11 10А К-25 вход 1-1/2 и 3-1/4</t>
  </si>
  <si>
    <t>Реле давления MDR 3/11 16А К-2 вход 1-3/8 и 3-1/4</t>
  </si>
  <si>
    <t>Реле давления MDR-1/11;F4 G 1/4";E/A;PG С-416</t>
  </si>
  <si>
    <t>Реле давления MDR 3/11 10А К-25 вход 1-3/8 и 3-1/4</t>
  </si>
  <si>
    <t>Реле давления MDR 3/11 16А К-2 вход 1-1/2 и 3-1/4</t>
  </si>
  <si>
    <t>Реле давления MDR-2/11;F4 G 3/8";E/A;PG С-416</t>
  </si>
  <si>
    <t>Реле давления (универсальное) 380В  вход 1/4</t>
  </si>
  <si>
    <t>Реле давления 220В 4 выхода 1/4</t>
  </si>
  <si>
    <t>Реле давления в сборе (редуктор, манометры) 1/4</t>
  </si>
  <si>
    <t>Реле давления (универсальное) 380В  вход 1/2</t>
  </si>
  <si>
    <t>Реле давления MDR-2/11;F4 G 1/4";E/A;PG С-416</t>
  </si>
  <si>
    <t>Реле давления FBANG 20А 1/4" маностат</t>
  </si>
  <si>
    <t>Запасные части &gt; Запчасти для компрессоров &gt; АСО Бежецк ( 416 / 415 / 412 / 24 / 25 ) &gt; К-24/25</t>
  </si>
  <si>
    <t>Крышка К 24.01.00.006</t>
  </si>
  <si>
    <t>Розетка К24.01.00.104</t>
  </si>
  <si>
    <t>Ремонтный комплект РК-6 (24М)по 3 кольца</t>
  </si>
  <si>
    <t>Розетка К24.01.00.105</t>
  </si>
  <si>
    <t xml:space="preserve">Корпус подшипника К24.01.00.005 </t>
  </si>
  <si>
    <t>Блок цилиндров К 24М 01.00.010</t>
  </si>
  <si>
    <t>Вал коленчатый К 24.01.00.002</t>
  </si>
  <si>
    <t>Вкладыш (С412, К 24) С 412.01.01.002</t>
  </si>
  <si>
    <t>Вкладыш (С412, К 24) С 412.01.01.003</t>
  </si>
  <si>
    <t>Колесо поворотное К25.04.00.100</t>
  </si>
  <si>
    <t>Крышка К 24.01.00.003</t>
  </si>
  <si>
    <t>Манжета 1-30х52</t>
  </si>
  <si>
    <t>Манжета 1-30х52 К24/25</t>
  </si>
  <si>
    <t>Поршень с шатуном  К 24М 01.02.000</t>
  </si>
  <si>
    <t>Прокладка К 24.01.00.007</t>
  </si>
  <si>
    <t>Прокладка К 24.01.00.008</t>
  </si>
  <si>
    <t>Прокладка К 24.01.00.009</t>
  </si>
  <si>
    <t>Прокладка К 24.01.00.011</t>
  </si>
  <si>
    <t>Прокладка К 24.01.00.014</t>
  </si>
  <si>
    <t>Прокладка К 24.01.00.103</t>
  </si>
  <si>
    <t>Регулятор давления К 24.02.00.100</t>
  </si>
  <si>
    <t>Ремонтный комплект РК-6 (24М)</t>
  </si>
  <si>
    <t>Шатун К 24.01.01.100</t>
  </si>
  <si>
    <t>Щуп С 412.01.00.018-01 (К-24)</t>
  </si>
  <si>
    <t>Сепаратор К-24 01.00.107</t>
  </si>
  <si>
    <t>Сепаратор К-24 01.00.107-01</t>
  </si>
  <si>
    <t>Клапан предохранительный 0,8 мПа  1/4" к К-24М</t>
  </si>
  <si>
    <t>Шатун К24М.01.03.200</t>
  </si>
  <si>
    <t>Картер К 24.01.00.001</t>
  </si>
  <si>
    <t>Колесо Ф-200 К-1.04.00.200 (К-24)</t>
  </si>
  <si>
    <t>Колесо К1.04.00.200(ф200)</t>
  </si>
  <si>
    <t>Головка компрессорная К24М</t>
  </si>
  <si>
    <t>Седло К24.01.00.106</t>
  </si>
  <si>
    <t>Кольцо 016-020-25</t>
  </si>
  <si>
    <t>Трубопровод К24.00.00.200</t>
  </si>
  <si>
    <t>Маховик К 24.01.00.300</t>
  </si>
  <si>
    <t>Поршень в сборе К 24 М.01.02.300 d=79 мм</t>
  </si>
  <si>
    <t>Шкив К 24.00.00.001</t>
  </si>
  <si>
    <t>Ограждение К24.00.02.000</t>
  </si>
  <si>
    <t>Блок клапанный К 24.01.00.100</t>
  </si>
  <si>
    <t>Манжета 30х52х10</t>
  </si>
  <si>
    <t>Запасные части &gt; Запчасти для компрессоров &gt; АСО Бежецк ( 416 / 415 / 412 / 24 / 25 ) &gt; С-415/416</t>
  </si>
  <si>
    <t>Кольцо 022-028-36</t>
  </si>
  <si>
    <t xml:space="preserve">Заглушка К1.02.00.403 реле давления </t>
  </si>
  <si>
    <t xml:space="preserve">Заглушка К1.02.00.403 </t>
  </si>
  <si>
    <t>Блок клапанный С 415.01.00.800</t>
  </si>
  <si>
    <t>Блок клапанный С 415М.01.00.800</t>
  </si>
  <si>
    <t>Блок клапанный С 416М.01.00.300</t>
  </si>
  <si>
    <t>Блок цилиндров С 415.01.00.002</t>
  </si>
  <si>
    <t>Блок цилиндров С 415М.01.00.002</t>
  </si>
  <si>
    <t>Вал коленчатый С 416.01.20.001</t>
  </si>
  <si>
    <t>Вал коленчатый С 416М.01.20.001</t>
  </si>
  <si>
    <t>Вкладыш С 415.01.00.101</t>
  </si>
  <si>
    <t>Вкладыш верхний С 415М.01.00.101</t>
  </si>
  <si>
    <t>Вкладыш С 415.01.00.102</t>
  </si>
  <si>
    <t>Вкладыш нижний С 415М.01.00.102</t>
  </si>
  <si>
    <t>Заглушка С 415.01.00.203</t>
  </si>
  <si>
    <t>Картер С 415.01.20.002</t>
  </si>
  <si>
    <t>Клапан обратный С 415М.02.00.130</t>
  </si>
  <si>
    <t>Клапан предохранительный 1,1 мПа  1/4"</t>
  </si>
  <si>
    <t>Клапан предохранительный С 415.01.01.200 (1/2 11бар)</t>
  </si>
  <si>
    <t>Клапан предохранительный С 415М.01.01.200</t>
  </si>
  <si>
    <t>Клапан предохранительный К3.03.00.200 (замена С 415.02.02.100)</t>
  </si>
  <si>
    <t>Колесо К6.02.04.000 (большое)</t>
  </si>
  <si>
    <t>Крест С 415М.02.00.014</t>
  </si>
  <si>
    <t>Крышка С 415М.01.20.003</t>
  </si>
  <si>
    <t>Крышка С 415М.01.20.011</t>
  </si>
  <si>
    <t>Лопасть С 416.01.00.003</t>
  </si>
  <si>
    <t>Манжета 40х60</t>
  </si>
  <si>
    <t>Манжета 1-40х60 С415/416</t>
  </si>
  <si>
    <t>Манометр МП-100Р (0,,,1,6)МПа 1/4"</t>
  </si>
  <si>
    <t>Маховик С 416.01.00.002</t>
  </si>
  <si>
    <t>Ограждение К 3.00.00.300-01 (правое)</t>
  </si>
  <si>
    <t>Палец поршня С 415.01.00.202</t>
  </si>
  <si>
    <t>Переходник К 1.02.00.002-01</t>
  </si>
  <si>
    <t>Переходник С415М.02.00.005</t>
  </si>
  <si>
    <t>Пластина клапанная С 415.01.00.807 (0,22мм)</t>
  </si>
  <si>
    <t>Пластина клапанная  С 415М..01.00.807</t>
  </si>
  <si>
    <t>Пластина клапанная С 415.01.00.811 (0,36мм)</t>
  </si>
  <si>
    <t>Пластина клапанная С 415М.01.00.811</t>
  </si>
  <si>
    <t>Пневморазгружатель С 415.01.00.700</t>
  </si>
  <si>
    <t>Поршень С 415.01.00.201</t>
  </si>
  <si>
    <t>Поршень с пальцем 375-1000106-10 (d=108мм)</t>
  </si>
  <si>
    <t>Поршень с шатуном С 415.01.00.100</t>
  </si>
  <si>
    <t>Поршень с шатуном С 415.01.00.200</t>
  </si>
  <si>
    <t>Поршень с шатуном ЦВД С 415М.01.00.200</t>
  </si>
  <si>
    <t>Прокладка С 415.00.00.002</t>
  </si>
  <si>
    <t>Прокладка С 415.01.00.034 (С 415.01.00.016)</t>
  </si>
  <si>
    <t>Прокладка С 415.01.00.021</t>
  </si>
  <si>
    <t>Прокладка С 415М.01.00.021</t>
  </si>
  <si>
    <t>Прокладка С 415.01.00.022</t>
  </si>
  <si>
    <t>Прокладка С 415М.01.00.022</t>
  </si>
  <si>
    <t>Прокладка С 415.01.10.009</t>
  </si>
  <si>
    <t>Прокладка С 415.01.10.013</t>
  </si>
  <si>
    <t>Прокладка С 415М.01.00.803 (пластик)</t>
  </si>
  <si>
    <t xml:space="preserve">Прокладка С 415М.01.00.803 </t>
  </si>
  <si>
    <t>Разбрызгиватель С 415.01.00.106</t>
  </si>
  <si>
    <t>Ремонтный комплект РК-1</t>
  </si>
  <si>
    <t>Ремонтный комплект РК-1 (С415М,С416М)</t>
  </si>
  <si>
    <t>Розетка С415М.01.00.804</t>
  </si>
  <si>
    <t>Розетка С415М.01.00.809</t>
  </si>
  <si>
    <t>Сапун С 415.01.20.300 (пластм.)</t>
  </si>
  <si>
    <t>Сепаратор С415М.01.00.805 (мягкий)</t>
  </si>
  <si>
    <t>Сепаратор С415М.01.00.805</t>
  </si>
  <si>
    <t>Сепаратор С415М.01.00.805-01 (жесткий )</t>
  </si>
  <si>
    <t>Сепаратор С415М.01.00.805-01</t>
  </si>
  <si>
    <t>Фильтр С415М.01.01.500 (пластм)</t>
  </si>
  <si>
    <t>Фильтроэлемент ФВК-001</t>
  </si>
  <si>
    <t>Фланец С 415.02.00.101 (Рессивер)</t>
  </si>
  <si>
    <t>Холодильник С415М. 01.00.300</t>
  </si>
  <si>
    <t>Шатун С 415.01.00.120</t>
  </si>
  <si>
    <t>Шатун ЦНД С 415М.01.00.120 зч</t>
  </si>
  <si>
    <t>Шатун С 415.01.00.220</t>
  </si>
  <si>
    <t>Шкив К 3.00.00.002</t>
  </si>
  <si>
    <t>Шпилька С 415.01.00.011-01 (длинная)</t>
  </si>
  <si>
    <t>Шпилька С 415.01.00.012</t>
  </si>
  <si>
    <t>Щуп С 415.01.00.006</t>
  </si>
  <si>
    <t>Шайба С415.01.00.009</t>
  </si>
  <si>
    <t>Шайба С415.01.00.008</t>
  </si>
  <si>
    <t>Клапан обратный С 415М.02.00.120 аллюминий</t>
  </si>
  <si>
    <t>Стопорное кольцо С415М.01.00.104</t>
  </si>
  <si>
    <t>Головка компрессорная С416М.01.00.000-09</t>
  </si>
  <si>
    <t>Кольцо уплотнительное С415М.01.00.007 (щуп)</t>
  </si>
  <si>
    <t xml:space="preserve">Кольцо уплотнительное С415М.01.00.007 </t>
  </si>
  <si>
    <t>Переходник МКЗ-100.00.00.012</t>
  </si>
  <si>
    <t>Переходник МКЗ-100.00.00.012 (реле давления)</t>
  </si>
  <si>
    <t>Крышка С415М.02.00.001 (клемная колодка)</t>
  </si>
  <si>
    <t>Кольцо 039-045-36-2-2 под пробку</t>
  </si>
  <si>
    <t>Картер С 416.01.20.002</t>
  </si>
  <si>
    <t>Клапан прямоточный С 415.01.00.400</t>
  </si>
  <si>
    <t>Клапан прямоточный С 416.01.00.500</t>
  </si>
  <si>
    <t>Кожух К3.02.00.001(клемная колодка)</t>
  </si>
  <si>
    <t>Колесо К 6.02.02.100</t>
  </si>
  <si>
    <t>Колесо М 217.03.03.000 (К-2 переднее)</t>
  </si>
  <si>
    <t>Колесо поворотное К 2.02.00.100</t>
  </si>
  <si>
    <t>Колесо поворотное К 6.02.02.000</t>
  </si>
  <si>
    <t>Коллектор С 415.01.00.008</t>
  </si>
  <si>
    <t>Коллектор С 415.01.00.110</t>
  </si>
  <si>
    <t>Коллектор С 416.01.00.200-01 (С-416М-01, К-3, С-416М1)</t>
  </si>
  <si>
    <t>Холодильник С416М. 01.00.700</t>
  </si>
  <si>
    <t>Корпус К2.00.00.101 (гайка большая)</t>
  </si>
  <si>
    <t>Трубопровод К3.00.00.600 (с гайкой в ресивер)</t>
  </si>
  <si>
    <t>Шкив С 415М.00.00.004 зч</t>
  </si>
  <si>
    <t>Трубопровод К2.00.00.100</t>
  </si>
  <si>
    <t>Ограждение К 2 00.00.300-01 (левое К-33)</t>
  </si>
  <si>
    <t>Головка компрессорная С415М.01.00.000-06</t>
  </si>
  <si>
    <t>Клапан обратный 4052/4 нового образца</t>
  </si>
  <si>
    <t>Трубка медная С416М.00.00.100 D18х1</t>
  </si>
  <si>
    <t>Патрубок С415М.02.00.003</t>
  </si>
  <si>
    <t>Шкив К20.00.00.001</t>
  </si>
  <si>
    <t>Коллектор С416М.01.00.200 (К-3, К-6, К-31) левый</t>
  </si>
  <si>
    <t>Манометр МП-100 для К-3</t>
  </si>
  <si>
    <t>Седло клапана С415М.01.00.808</t>
  </si>
  <si>
    <t>Коллектор С 415.01.00.003</t>
  </si>
  <si>
    <t xml:space="preserve">Фланец С 415М.01.00.019 </t>
  </si>
  <si>
    <t>Клапан обратный 4052/3 (G 1/2 - 1/2)  нового образца</t>
  </si>
  <si>
    <t>Шкив С 416М.00.00.002 зч</t>
  </si>
  <si>
    <t>Коллектор С 415.01.00.038 нового образца</t>
  </si>
  <si>
    <t>Трубопровод С415М.00.00.200</t>
  </si>
  <si>
    <t>Трубопровод К3.00.00.500 (с гайкой в ресивер)</t>
  </si>
  <si>
    <t>Манометр МП-63 для К-3 G 1/4"</t>
  </si>
  <si>
    <t>Вал коленчатый С 415.01.20.001</t>
  </si>
  <si>
    <t>Корпус подшипника С415.01.10.019</t>
  </si>
  <si>
    <t>Крышка С 415.01.00.001</t>
  </si>
  <si>
    <t>Крышка С 415.01.00.001-01</t>
  </si>
  <si>
    <t>Маховик С 415.01.00.004</t>
  </si>
  <si>
    <t>Ограждение К 2 00.00.300 (правое)</t>
  </si>
  <si>
    <t>Ограждение К 3.00.00.300  (С-416 левое)</t>
  </si>
  <si>
    <t>Прокладка С 415.01.00.006</t>
  </si>
  <si>
    <t>Прокладка С 415.01.00.007</t>
  </si>
  <si>
    <t>Пружина С 415.01.00.403</t>
  </si>
  <si>
    <t>Шпилька С 415.01.00.011(короткая)</t>
  </si>
  <si>
    <t>Шпилька С 415.01.00.011 (короткая)</t>
  </si>
  <si>
    <t>Регулятор Давления К6.02.00.200</t>
  </si>
  <si>
    <t>Прокладка П48х57х2</t>
  </si>
  <si>
    <t>Головка компрессорная С415М.01.00.000-07 (К-20, К-22)</t>
  </si>
  <si>
    <t>Головка компрессорная С415М.01.00.000-01</t>
  </si>
  <si>
    <t>Прокладка С 415.01.00.033</t>
  </si>
  <si>
    <t>Трубопровод С415М.00.00.100 (медн. тр.)</t>
  </si>
  <si>
    <t>Датчик уровня масла ДКУ-001 С415М.00.01.000</t>
  </si>
  <si>
    <t>Трубопровод С415.00.00.210</t>
  </si>
  <si>
    <t xml:space="preserve">Фильтр С415М.01.00.500 </t>
  </si>
  <si>
    <t>Прокладка С 415.01.00.015</t>
  </si>
  <si>
    <t>Прокладка С 415.01.00.015 (Под пневморазгружатель)</t>
  </si>
  <si>
    <t>Запасные части &gt; Запчасти для компрессоров &gt; АСО Бежецк ( 416 / 415 / 412 / 24 / 25 ) &gt; С-412</t>
  </si>
  <si>
    <t>Картер С 412М.01.00.001</t>
  </si>
  <si>
    <t>Клапан прямоточный С 412.01.00.810</t>
  </si>
  <si>
    <t>Маховик С412.01.00.500</t>
  </si>
  <si>
    <t>Поршень с шатуном С 412.01.01.000</t>
  </si>
  <si>
    <t>Прокладка С 412.01.00.004</t>
  </si>
  <si>
    <t>Прокладка С 412.01.00.005</t>
  </si>
  <si>
    <t>Прокладка С 412.01.00.013</t>
  </si>
  <si>
    <t>Прокладка С 412.01.00.805</t>
  </si>
  <si>
    <t>Прокладка С412.00.00.002</t>
  </si>
  <si>
    <t>Прокладка С412.01.00.014</t>
  </si>
  <si>
    <t>Регулятор давления С 412.02.03.000</t>
  </si>
  <si>
    <t>Трубка К 1.03.03.201</t>
  </si>
  <si>
    <t>Фильтр С412М.01.00.100 металл</t>
  </si>
  <si>
    <t>Щуп С 412.01.00.018</t>
  </si>
  <si>
    <t>Кольцо МКЗ-100.00.00.019 ( под трубку )</t>
  </si>
  <si>
    <t>Кольцо 016-020-25 (С-412 щуп)</t>
  </si>
  <si>
    <t>Фильтр С412М.01.00.100 пластик</t>
  </si>
  <si>
    <t>Клапан С 412.02.00.009</t>
  </si>
  <si>
    <t>Ограждение КМ1.160.00.00.400 (К-11)</t>
  </si>
  <si>
    <t>Лопасть С412.01.00.502</t>
  </si>
  <si>
    <t>Головка компрессорная С412М</t>
  </si>
  <si>
    <t>Крышка цилиндров С412М.01.00.802</t>
  </si>
  <si>
    <t>Блок цилиндров С412.01.00.017</t>
  </si>
  <si>
    <t>Вал коленчатый С 412.01.00.003</t>
  </si>
  <si>
    <t>Пружина С 412.02.00.010</t>
  </si>
  <si>
    <t>Ремонтный комплект РК-2</t>
  </si>
  <si>
    <t>Сальник 120-3509070-А2</t>
  </si>
  <si>
    <t>Сальник 120-3509070-А2 С-412</t>
  </si>
  <si>
    <t>Фильтроэлемент ФВК-002</t>
  </si>
  <si>
    <t>Шкив С 412.00.00.003</t>
  </si>
  <si>
    <t>Разбрызгиватель С412М.01.01.001</t>
  </si>
  <si>
    <t>Крышка цилиндров С415М.01.00.001</t>
  </si>
  <si>
    <t>Комплект уплотнительных элементов С412М.70.00.000</t>
  </si>
  <si>
    <t>Шатун С412М.01.01.100 зч</t>
  </si>
  <si>
    <t>Палец С412М.01.01.009</t>
  </si>
  <si>
    <t>Запасные части &gt; Запчасти для компрессоров &gt; АСО Бежецк ( 416 / 415 / 412 / 24 / 25 ) &gt; К-33</t>
  </si>
  <si>
    <t>Реле давления MDR 3/25 Атм. вход 1/2"</t>
  </si>
  <si>
    <t>Поршень с шатуном ЦНД К33.06.00.200</t>
  </si>
  <si>
    <t>Блок цилиндров К33.06.00.006</t>
  </si>
  <si>
    <t>Клапан предохранительный С415.02.02.100-02</t>
  </si>
  <si>
    <t>Палец поршня С415.01.00.202</t>
  </si>
  <si>
    <t>Поршень с шатуном ЦНД К33.06.00.300</t>
  </si>
  <si>
    <t>Поршень С415.01.00.301 79мм</t>
  </si>
  <si>
    <t>Ремонтный комплект РК-7 (К33 Ф108-79-52)</t>
  </si>
  <si>
    <t>Клапан предохранительный С415.05.00.200-01 0,8МПа 1/4"</t>
  </si>
  <si>
    <t>Реле давления MDR 3/25 Атм. вход 1-3/8"и 3-1/4</t>
  </si>
  <si>
    <t>Головка компрессоррная К33.01</t>
  </si>
  <si>
    <t>Головка компрессоррная К33.06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</si>
</sst>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1E3F3"/>
        <bgColor rgb="FF000000"/>
      </patternFill>
    </fill>
    <fill>
      <patternFill patternType="solid">
        <fgColor rgb="FFF8EEC1"/>
        <bgColor rgb="FF000000"/>
      </patternFill>
    </fill>
  </fills>
  <borders count="3">
    <border/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10"/>
  <sheetViews>
    <sheetView tabSelected="1" workbookViewId="0" showGridLines="true" showRowColHeaders="1">
      <selection activeCell="A298" sqref="A298"/>
    </sheetView>
  </sheetViews>
  <sheetFormatPr defaultRowHeight="14.4" outlineLevelRow="0" outlineLevelCol="0"/>
  <cols>
    <col min="1" max="1" width="35" customWidth="true" style="0"/>
    <col min="2" max="2" width="50" customWidth="true" style="0"/>
    <col min="3" max="3" width="20" customWidth="true" style="0"/>
  </cols>
  <sheetData>
    <row r="4" spans="1:3">
      <c r="A4" s="2" t="s">
        <v>0</v>
      </c>
      <c r="B4" s="2" t="s">
        <v>1</v>
      </c>
      <c r="C4" s="2" t="s">
        <v>2</v>
      </c>
    </row>
    <row r="5" spans="1:3">
      <c r="A5" s="3" t="s">
        <v>3</v>
      </c>
      <c r="B5" s="1"/>
      <c r="C5" s="1"/>
    </row>
    <row r="6" spans="1:3">
      <c r="A6" s="1" t="s">
        <v>4</v>
      </c>
      <c r="B6" s="1" t="s">
        <v>4</v>
      </c>
      <c r="C6" s="1">
        <f>300.00</f>
        <v>300</v>
      </c>
    </row>
    <row r="7" spans="1:3">
      <c r="A7" s="1" t="s">
        <v>5</v>
      </c>
      <c r="B7" s="1" t="s">
        <v>5</v>
      </c>
      <c r="C7" s="1">
        <f>11300.00</f>
        <v>11300</v>
      </c>
    </row>
    <row r="8" spans="1:3">
      <c r="A8" s="1" t="s">
        <v>6</v>
      </c>
      <c r="B8" s="1" t="s">
        <v>6</v>
      </c>
      <c r="C8" s="1">
        <f>75.00</f>
        <v>75</v>
      </c>
    </row>
    <row r="9" spans="1:3">
      <c r="A9" s="1" t="s">
        <v>7</v>
      </c>
      <c r="B9" s="1" t="s">
        <v>7</v>
      </c>
      <c r="C9" s="1">
        <f>4550.00</f>
        <v>4550</v>
      </c>
    </row>
    <row r="10" spans="1:3">
      <c r="A10" s="1" t="s">
        <v>8</v>
      </c>
      <c r="B10" s="1" t="s">
        <v>8</v>
      </c>
      <c r="C10" s="1">
        <f>220.00</f>
        <v>220</v>
      </c>
    </row>
    <row r="11" spans="1:3">
      <c r="A11" s="1" t="s">
        <v>9</v>
      </c>
      <c r="B11" s="1" t="s">
        <v>9</v>
      </c>
      <c r="C11" s="1">
        <f>2460.00</f>
        <v>2460</v>
      </c>
    </row>
    <row r="12" spans="1:3">
      <c r="A12" s="1" t="s">
        <v>10</v>
      </c>
      <c r="B12" s="1" t="s">
        <v>10</v>
      </c>
      <c r="C12" s="1">
        <f>3810.00</f>
        <v>3810</v>
      </c>
    </row>
    <row r="13" spans="1:3">
      <c r="A13" s="1" t="s">
        <v>11</v>
      </c>
      <c r="B13" s="1" t="s">
        <v>11</v>
      </c>
      <c r="C13" s="1">
        <f>300.00</f>
        <v>300</v>
      </c>
    </row>
    <row r="14" spans="1:3">
      <c r="A14" s="1" t="s">
        <v>12</v>
      </c>
      <c r="B14" s="1" t="s">
        <v>12</v>
      </c>
      <c r="C14" s="1">
        <f>2890.00</f>
        <v>2890</v>
      </c>
    </row>
    <row r="15" spans="1:3">
      <c r="A15" s="1" t="s">
        <v>13</v>
      </c>
      <c r="B15" s="1" t="s">
        <v>13</v>
      </c>
      <c r="C15" s="1">
        <f>3100.00</f>
        <v>3100</v>
      </c>
    </row>
    <row r="16" spans="1:3">
      <c r="A16" s="1" t="s">
        <v>14</v>
      </c>
      <c r="B16" s="1" t="s">
        <v>14</v>
      </c>
      <c r="C16" s="1">
        <f>27200.00</f>
        <v>27200</v>
      </c>
    </row>
    <row r="17" spans="1:3">
      <c r="A17" s="1" t="s">
        <v>15</v>
      </c>
      <c r="B17" s="1" t="s">
        <v>15</v>
      </c>
      <c r="C17" s="1">
        <f>970.00</f>
        <v>970</v>
      </c>
    </row>
    <row r="18" spans="1:3">
      <c r="A18" s="1" t="s">
        <v>16</v>
      </c>
      <c r="B18" s="1" t="s">
        <v>16</v>
      </c>
      <c r="C18" s="1">
        <f>4290.00</f>
        <v>4290</v>
      </c>
    </row>
    <row r="19" spans="1:3">
      <c r="A19" s="1" t="s">
        <v>17</v>
      </c>
      <c r="B19" s="1" t="s">
        <v>18</v>
      </c>
      <c r="C19" s="1">
        <f>1050.00</f>
        <v>1050</v>
      </c>
    </row>
    <row r="20" spans="1:3">
      <c r="A20" s="1" t="s">
        <v>19</v>
      </c>
      <c r="B20" s="1" t="s">
        <v>19</v>
      </c>
      <c r="C20" s="1">
        <f>123.00</f>
        <v>123</v>
      </c>
    </row>
    <row r="21" spans="1:3">
      <c r="A21" s="1" t="s">
        <v>20</v>
      </c>
      <c r="B21" s="1" t="s">
        <v>20</v>
      </c>
      <c r="C21" s="1">
        <f>1380.00</f>
        <v>1380</v>
      </c>
    </row>
    <row r="22" spans="1:3">
      <c r="A22" s="1" t="s">
        <v>21</v>
      </c>
      <c r="B22" s="1" t="s">
        <v>21</v>
      </c>
      <c r="C22" s="1">
        <f>450.00</f>
        <v>450</v>
      </c>
    </row>
    <row r="23" spans="1:3">
      <c r="A23" s="1" t="s">
        <v>22</v>
      </c>
      <c r="B23" s="1" t="s">
        <v>22</v>
      </c>
      <c r="C23" s="1" t="s">
        <v>23</v>
      </c>
    </row>
    <row r="24" spans="1:3">
      <c r="A24" s="1" t="s">
        <v>24</v>
      </c>
      <c r="B24" s="1" t="s">
        <v>24</v>
      </c>
      <c r="C24" s="1">
        <f>300.00</f>
        <v>300</v>
      </c>
    </row>
    <row r="25" spans="1:3">
      <c r="A25" s="1" t="s">
        <v>25</v>
      </c>
      <c r="B25" s="1" t="s">
        <v>25</v>
      </c>
      <c r="C25" s="1">
        <f>1885.00</f>
        <v>1885</v>
      </c>
    </row>
    <row r="26" spans="1:3">
      <c r="A26" s="1" t="s">
        <v>26</v>
      </c>
      <c r="B26" s="1" t="s">
        <v>26</v>
      </c>
      <c r="C26" s="1">
        <f>1490.00</f>
        <v>1490</v>
      </c>
    </row>
    <row r="27" spans="1:3">
      <c r="A27" s="1" t="s">
        <v>27</v>
      </c>
      <c r="B27" s="1" t="s">
        <v>27</v>
      </c>
      <c r="C27" s="1">
        <f>620.00</f>
        <v>620</v>
      </c>
    </row>
    <row r="28" spans="1:3">
      <c r="A28" s="1" t="s">
        <v>28</v>
      </c>
      <c r="B28" s="1" t="s">
        <v>28</v>
      </c>
      <c r="C28" s="1">
        <f>5200.00</f>
        <v>5200</v>
      </c>
    </row>
    <row r="29" spans="1:3">
      <c r="A29" s="1" t="s">
        <v>29</v>
      </c>
      <c r="B29" s="1" t="s">
        <v>29</v>
      </c>
      <c r="C29" s="1">
        <f>4200.00</f>
        <v>4200</v>
      </c>
    </row>
    <row r="30" spans="1:3">
      <c r="A30" s="1" t="s">
        <v>30</v>
      </c>
      <c r="B30" s="1" t="s">
        <v>30</v>
      </c>
      <c r="C30" s="1">
        <f>261.00</f>
        <v>261</v>
      </c>
    </row>
    <row r="31" spans="1:3">
      <c r="A31" s="1" t="s">
        <v>31</v>
      </c>
      <c r="B31" s="1" t="s">
        <v>31</v>
      </c>
      <c r="C31" s="1">
        <f>287.00</f>
        <v>287</v>
      </c>
    </row>
    <row r="32" spans="1:3">
      <c r="A32" s="1" t="s">
        <v>32</v>
      </c>
      <c r="B32" s="1" t="s">
        <v>32</v>
      </c>
      <c r="C32" s="1">
        <f>627.00</f>
        <v>627</v>
      </c>
    </row>
    <row r="33" spans="1:3">
      <c r="A33" s="1" t="s">
        <v>33</v>
      </c>
      <c r="B33" s="1" t="s">
        <v>33</v>
      </c>
      <c r="C33" s="1">
        <f>1460.00</f>
        <v>1460</v>
      </c>
    </row>
    <row r="34" spans="1:3">
      <c r="A34" s="1" t="s">
        <v>34</v>
      </c>
      <c r="B34" s="1" t="s">
        <v>34</v>
      </c>
      <c r="C34" s="1">
        <f>950.00</f>
        <v>950</v>
      </c>
    </row>
    <row r="35" spans="1:3">
      <c r="A35" s="1" t="s">
        <v>35</v>
      </c>
      <c r="B35" s="1" t="s">
        <v>35</v>
      </c>
      <c r="C35" s="1" t="s">
        <v>23</v>
      </c>
    </row>
    <row r="36" spans="1:3">
      <c r="A36" s="1" t="s">
        <v>36</v>
      </c>
      <c r="B36" s="1" t="s">
        <v>36</v>
      </c>
      <c r="C36" s="1" t="s">
        <v>23</v>
      </c>
    </row>
    <row r="37" spans="1:3">
      <c r="A37" s="1" t="s">
        <v>37</v>
      </c>
      <c r="B37" s="1" t="s">
        <v>37</v>
      </c>
      <c r="C37" s="1" t="s">
        <v>23</v>
      </c>
    </row>
    <row r="38" spans="1:3">
      <c r="A38" s="1" t="s">
        <v>38</v>
      </c>
      <c r="B38" s="1" t="s">
        <v>38</v>
      </c>
      <c r="C38" s="1">
        <f>280.00</f>
        <v>280</v>
      </c>
    </row>
    <row r="39" spans="1:3">
      <c r="A39" s="1" t="s">
        <v>39</v>
      </c>
      <c r="B39" s="1" t="s">
        <v>39</v>
      </c>
      <c r="C39" s="1">
        <f>90.00</f>
        <v>90</v>
      </c>
    </row>
    <row r="40" spans="1:3">
      <c r="A40" s="1" t="s">
        <v>40</v>
      </c>
      <c r="B40" s="1" t="s">
        <v>40</v>
      </c>
      <c r="C40" s="1">
        <f>45.00</f>
        <v>45</v>
      </c>
    </row>
    <row r="41" spans="1:3">
      <c r="A41" s="1" t="s">
        <v>41</v>
      </c>
      <c r="B41" s="1" t="s">
        <v>41</v>
      </c>
      <c r="C41" s="1">
        <f>311.00</f>
        <v>311</v>
      </c>
    </row>
    <row r="42" spans="1:3">
      <c r="A42" s="1" t="s">
        <v>42</v>
      </c>
      <c r="B42" s="1" t="s">
        <v>42</v>
      </c>
      <c r="C42" s="1">
        <f>4213.00</f>
        <v>4213</v>
      </c>
    </row>
    <row r="43" spans="1:3">
      <c r="A43" s="1" t="s">
        <v>43</v>
      </c>
      <c r="B43" s="1" t="s">
        <v>43</v>
      </c>
      <c r="C43" s="1">
        <f>18900.00</f>
        <v>18900</v>
      </c>
    </row>
    <row r="44" spans="1:3">
      <c r="A44" s="1" t="s">
        <v>44</v>
      </c>
      <c r="B44" s="1" t="s">
        <v>44</v>
      </c>
      <c r="C44" s="1">
        <f>2100.00</f>
        <v>2100</v>
      </c>
    </row>
    <row r="45" spans="1:3">
      <c r="A45" s="1" t="s">
        <v>45</v>
      </c>
      <c r="B45" s="1" t="s">
        <v>45</v>
      </c>
      <c r="C45" s="1">
        <f>450.00</f>
        <v>450</v>
      </c>
    </row>
    <row r="46" spans="1:3">
      <c r="A46" s="1" t="s">
        <v>46</v>
      </c>
      <c r="B46" s="1" t="s">
        <v>46</v>
      </c>
      <c r="C46" s="1">
        <f>847.00</f>
        <v>847</v>
      </c>
    </row>
    <row r="47" spans="1:3">
      <c r="A47" s="1" t="s">
        <v>47</v>
      </c>
      <c r="B47" s="1" t="s">
        <v>47</v>
      </c>
      <c r="C47" s="1">
        <f>448.00</f>
        <v>448</v>
      </c>
    </row>
    <row r="48" spans="1:3">
      <c r="A48" s="1" t="s">
        <v>48</v>
      </c>
      <c r="B48" s="1" t="s">
        <v>48</v>
      </c>
      <c r="C48" s="1">
        <f>19240.00</f>
        <v>19240</v>
      </c>
    </row>
    <row r="49" spans="1:3">
      <c r="A49" s="1" t="s">
        <v>49</v>
      </c>
      <c r="B49" s="1" t="s">
        <v>49</v>
      </c>
      <c r="C49" s="1">
        <f>4736.00</f>
        <v>4736</v>
      </c>
    </row>
    <row r="50" spans="1:3">
      <c r="A50" s="1" t="s">
        <v>50</v>
      </c>
      <c r="B50" s="1" t="s">
        <v>50</v>
      </c>
      <c r="C50" s="1">
        <f>7305.00</f>
        <v>7305</v>
      </c>
    </row>
    <row r="51" spans="1:3">
      <c r="A51" s="1" t="s">
        <v>51</v>
      </c>
      <c r="B51" s="1" t="s">
        <v>51</v>
      </c>
      <c r="C51" s="1" t="s">
        <v>23</v>
      </c>
    </row>
    <row r="52" spans="1:3">
      <c r="A52" s="1" t="s">
        <v>52</v>
      </c>
      <c r="B52" s="1" t="s">
        <v>52</v>
      </c>
      <c r="C52" s="1">
        <f>5500.00</f>
        <v>5500</v>
      </c>
    </row>
    <row r="53" spans="1:3">
      <c r="A53" s="1" t="s">
        <v>53</v>
      </c>
      <c r="B53" s="1" t="s">
        <v>53</v>
      </c>
      <c r="C53" s="1" t="s">
        <v>23</v>
      </c>
    </row>
    <row r="54" spans="1:3">
      <c r="A54" s="1" t="s">
        <v>54</v>
      </c>
      <c r="B54" s="1" t="s">
        <v>54</v>
      </c>
      <c r="C54" s="1">
        <f>6160.00</f>
        <v>6160</v>
      </c>
    </row>
    <row r="55" spans="1:3">
      <c r="A55" s="1" t="s">
        <v>55</v>
      </c>
      <c r="B55" s="1" t="s">
        <v>55</v>
      </c>
      <c r="C55" s="1" t="s">
        <v>23</v>
      </c>
    </row>
    <row r="56" spans="1:3">
      <c r="A56" s="1" t="s">
        <v>56</v>
      </c>
      <c r="B56" s="1" t="s">
        <v>56</v>
      </c>
      <c r="C56" s="1" t="s">
        <v>23</v>
      </c>
    </row>
    <row r="57" spans="1:3">
      <c r="A57" s="1" t="s">
        <v>57</v>
      </c>
      <c r="B57" s="1" t="s">
        <v>57</v>
      </c>
      <c r="C57" s="1" t="s">
        <v>23</v>
      </c>
    </row>
    <row r="58" spans="1:3">
      <c r="A58" s="1" t="s">
        <v>58</v>
      </c>
      <c r="B58" s="1" t="s">
        <v>58</v>
      </c>
      <c r="C58" s="1">
        <f>2221.00</f>
        <v>2221</v>
      </c>
    </row>
    <row r="59" spans="1:3">
      <c r="A59" s="1" t="s">
        <v>59</v>
      </c>
      <c r="B59" s="1" t="s">
        <v>59</v>
      </c>
      <c r="C59" s="1" t="s">
        <v>23</v>
      </c>
    </row>
    <row r="60" spans="1:3">
      <c r="A60" s="1" t="s">
        <v>60</v>
      </c>
      <c r="B60" s="1" t="s">
        <v>60</v>
      </c>
      <c r="C60" s="1">
        <f>2000.00</f>
        <v>2000</v>
      </c>
    </row>
    <row r="61" spans="1:3">
      <c r="A61" s="1" t="s">
        <v>61</v>
      </c>
      <c r="B61" s="1" t="s">
        <v>61</v>
      </c>
      <c r="C61" s="1">
        <f>500.00</f>
        <v>500</v>
      </c>
    </row>
    <row r="62" spans="1:3">
      <c r="A62" s="1" t="s">
        <v>62</v>
      </c>
      <c r="B62" s="1" t="s">
        <v>62</v>
      </c>
      <c r="C62" s="1">
        <f>2000.00</f>
        <v>2000</v>
      </c>
    </row>
    <row r="63" spans="1:3">
      <c r="A63" s="1" t="s">
        <v>63</v>
      </c>
      <c r="B63" s="1" t="s">
        <v>63</v>
      </c>
      <c r="C63" s="1">
        <f>123.00</f>
        <v>123</v>
      </c>
    </row>
    <row r="64" spans="1:3">
      <c r="A64" s="1" t="s">
        <v>64</v>
      </c>
      <c r="B64" s="1" t="s">
        <v>64</v>
      </c>
      <c r="C64" s="1">
        <f>5367.00</f>
        <v>5367</v>
      </c>
    </row>
    <row r="65" spans="1:3">
      <c r="A65" s="1" t="s">
        <v>65</v>
      </c>
      <c r="B65" s="1" t="s">
        <v>65</v>
      </c>
      <c r="C65" s="1">
        <f>6500.00</f>
        <v>6500</v>
      </c>
    </row>
    <row r="66" spans="1:3">
      <c r="A66" s="1" t="s">
        <v>66</v>
      </c>
      <c r="B66" s="1" t="s">
        <v>66</v>
      </c>
      <c r="C66" s="1" t="s">
        <v>23</v>
      </c>
    </row>
    <row r="67" spans="1:3">
      <c r="A67" s="1" t="s">
        <v>67</v>
      </c>
      <c r="B67" s="1" t="s">
        <v>67</v>
      </c>
      <c r="C67" s="1">
        <f>2690.00</f>
        <v>2690</v>
      </c>
    </row>
    <row r="68" spans="1:3">
      <c r="A68" s="1" t="s">
        <v>68</v>
      </c>
      <c r="B68" s="1" t="s">
        <v>68</v>
      </c>
      <c r="C68" s="1">
        <f>4500.00</f>
        <v>4500</v>
      </c>
    </row>
    <row r="69" spans="1:3">
      <c r="A69" s="1" t="s">
        <v>69</v>
      </c>
      <c r="B69" s="1" t="s">
        <v>69</v>
      </c>
      <c r="C69" s="1">
        <f>600.00</f>
        <v>600</v>
      </c>
    </row>
    <row r="70" spans="1:3">
      <c r="A70" s="1" t="s">
        <v>70</v>
      </c>
      <c r="B70" s="1" t="s">
        <v>70</v>
      </c>
      <c r="C70" s="1" t="s">
        <v>23</v>
      </c>
    </row>
    <row r="71" spans="1:3">
      <c r="A71" s="1" t="s">
        <v>71</v>
      </c>
      <c r="B71" s="1" t="s">
        <v>71</v>
      </c>
      <c r="C71" s="1">
        <f>2300.00</f>
        <v>2300</v>
      </c>
    </row>
    <row r="72" spans="1:3">
      <c r="A72" s="1" t="s">
        <v>72</v>
      </c>
      <c r="B72" s="1" t="s">
        <v>72</v>
      </c>
      <c r="C72" s="1">
        <f>4250.00</f>
        <v>4250</v>
      </c>
    </row>
    <row r="73" spans="1:3">
      <c r="A73" s="1" t="s">
        <v>73</v>
      </c>
      <c r="B73" s="1" t="s">
        <v>73</v>
      </c>
      <c r="C73" s="1">
        <f>4500.00</f>
        <v>4500</v>
      </c>
    </row>
    <row r="74" spans="1:3">
      <c r="A74" s="1" t="s">
        <v>74</v>
      </c>
      <c r="B74" s="1" t="s">
        <v>74</v>
      </c>
      <c r="C74" s="1">
        <f>90.00</f>
        <v>90</v>
      </c>
    </row>
    <row r="75" spans="1:3">
      <c r="A75" s="1" t="s">
        <v>75</v>
      </c>
      <c r="B75" s="1" t="s">
        <v>75</v>
      </c>
      <c r="C75" s="1">
        <f>2450.00</f>
        <v>2450</v>
      </c>
    </row>
    <row r="76" spans="1:3">
      <c r="A76" s="1" t="s">
        <v>76</v>
      </c>
      <c r="B76" s="1" t="s">
        <v>76</v>
      </c>
      <c r="C76" s="1">
        <f>4500.00</f>
        <v>4500</v>
      </c>
    </row>
    <row r="77" spans="1:3">
      <c r="A77" s="1" t="s">
        <v>77</v>
      </c>
      <c r="B77" s="1" t="s">
        <v>77</v>
      </c>
      <c r="C77" s="1" t="s">
        <v>23</v>
      </c>
    </row>
    <row r="78" spans="1:3">
      <c r="A78" s="1" t="s">
        <v>78</v>
      </c>
      <c r="B78" s="1" t="s">
        <v>78</v>
      </c>
      <c r="C78" s="1" t="s">
        <v>23</v>
      </c>
    </row>
    <row r="79" spans="1:3">
      <c r="A79" s="1" t="s">
        <v>79</v>
      </c>
      <c r="B79" s="1" t="s">
        <v>79</v>
      </c>
      <c r="C79" s="1">
        <f>18270.00</f>
        <v>18270</v>
      </c>
    </row>
    <row r="80" spans="1:3">
      <c r="A80" s="1" t="s">
        <v>80</v>
      </c>
      <c r="B80" s="1" t="s">
        <v>80</v>
      </c>
      <c r="C80" s="1">
        <f>5200.00</f>
        <v>5200</v>
      </c>
    </row>
    <row r="81" spans="1:3">
      <c r="A81" s="1" t="s">
        <v>81</v>
      </c>
      <c r="B81" s="1" t="s">
        <v>81</v>
      </c>
      <c r="C81" s="1">
        <f>6250.00</f>
        <v>6250</v>
      </c>
    </row>
    <row r="82" spans="1:3">
      <c r="A82" s="1" t="s">
        <v>82</v>
      </c>
      <c r="B82" s="1" t="s">
        <v>82</v>
      </c>
      <c r="C82" s="1">
        <f>23500.00</f>
        <v>23500</v>
      </c>
    </row>
    <row r="83" spans="1:3">
      <c r="A83" s="1" t="s">
        <v>83</v>
      </c>
      <c r="B83" s="1" t="s">
        <v>83</v>
      </c>
      <c r="C83" s="1">
        <f>110000.00</f>
        <v>110000</v>
      </c>
    </row>
    <row r="84" spans="1:3">
      <c r="A84" s="1" t="s">
        <v>84</v>
      </c>
      <c r="B84" s="1" t="s">
        <v>84</v>
      </c>
      <c r="C84" s="1">
        <f>153600.00</f>
        <v>153600</v>
      </c>
    </row>
    <row r="85" spans="1:3">
      <c r="A85" s="1" t="s">
        <v>85</v>
      </c>
      <c r="B85" s="1" t="s">
        <v>85</v>
      </c>
      <c r="C85" s="1">
        <f>3780.00</f>
        <v>3780</v>
      </c>
    </row>
    <row r="86" spans="1:3">
      <c r="A86" s="1" t="s">
        <v>86</v>
      </c>
      <c r="B86" s="1" t="s">
        <v>86</v>
      </c>
      <c r="C86" s="1">
        <f>9775.00</f>
        <v>9775</v>
      </c>
    </row>
    <row r="87" spans="1:3">
      <c r="A87" s="1" t="s">
        <v>87</v>
      </c>
      <c r="B87" s="1" t="s">
        <v>87</v>
      </c>
      <c r="C87" s="1" t="s">
        <v>23</v>
      </c>
    </row>
    <row r="88" spans="1:3">
      <c r="A88" s="1" t="s">
        <v>88</v>
      </c>
      <c r="B88" s="1" t="s">
        <v>88</v>
      </c>
      <c r="C88" s="1">
        <f>3920.00</f>
        <v>3920</v>
      </c>
    </row>
    <row r="89" spans="1:3">
      <c r="A89" s="1" t="s">
        <v>89</v>
      </c>
      <c r="B89" s="1" t="s">
        <v>89</v>
      </c>
      <c r="C89" s="1">
        <f>240.00</f>
        <v>240</v>
      </c>
    </row>
    <row r="90" spans="1:3">
      <c r="A90" s="1" t="s">
        <v>90</v>
      </c>
      <c r="B90" s="1" t="s">
        <v>90</v>
      </c>
      <c r="C90" s="1">
        <f>13490.00</f>
        <v>13490</v>
      </c>
    </row>
    <row r="91" spans="1:3">
      <c r="A91" s="3" t="s">
        <v>91</v>
      </c>
      <c r="B91" s="1"/>
      <c r="C91" s="1"/>
    </row>
    <row r="92" spans="1:3">
      <c r="A92" s="1" t="s">
        <v>92</v>
      </c>
      <c r="B92" s="1" t="s">
        <v>92</v>
      </c>
      <c r="C92" s="1">
        <f>4890.00</f>
        <v>4890</v>
      </c>
    </row>
    <row r="93" spans="1:3">
      <c r="A93" s="1" t="s">
        <v>93</v>
      </c>
      <c r="B93" s="1" t="s">
        <v>93</v>
      </c>
      <c r="C93" s="1">
        <f>4894.00</f>
        <v>4894</v>
      </c>
    </row>
    <row r="94" spans="1:3">
      <c r="A94" s="1" t="s">
        <v>94</v>
      </c>
      <c r="B94" s="1" t="s">
        <v>94</v>
      </c>
      <c r="C94" s="1">
        <f>1700.00</f>
        <v>1700</v>
      </c>
    </row>
    <row r="95" spans="1:3">
      <c r="A95" s="1" t="s">
        <v>95</v>
      </c>
      <c r="B95" s="1" t="s">
        <v>95</v>
      </c>
      <c r="C95" s="1">
        <f>4890.00</f>
        <v>4890</v>
      </c>
    </row>
    <row r="96" spans="1:3">
      <c r="A96" s="1" t="s">
        <v>96</v>
      </c>
      <c r="B96" s="1" t="s">
        <v>96</v>
      </c>
      <c r="C96" s="1">
        <f>4894.00</f>
        <v>4894</v>
      </c>
    </row>
    <row r="97" spans="1:3">
      <c r="A97" s="1" t="s">
        <v>97</v>
      </c>
      <c r="B97" s="1" t="s">
        <v>97</v>
      </c>
      <c r="C97" s="1">
        <f>2400.00</f>
        <v>2400</v>
      </c>
    </row>
    <row r="98" spans="1:3">
      <c r="A98" s="1" t="s">
        <v>98</v>
      </c>
      <c r="B98" s="1" t="s">
        <v>98</v>
      </c>
      <c r="C98" s="1">
        <f>1940.00</f>
        <v>1940</v>
      </c>
    </row>
    <row r="99" spans="1:3">
      <c r="A99" s="1" t="s">
        <v>99</v>
      </c>
      <c r="B99" s="1" t="s">
        <v>99</v>
      </c>
      <c r="C99" s="1">
        <f>1200.00</f>
        <v>1200</v>
      </c>
    </row>
    <row r="100" spans="1:3">
      <c r="A100" s="1" t="s">
        <v>100</v>
      </c>
      <c r="B100" s="1" t="s">
        <v>100</v>
      </c>
      <c r="C100" s="1">
        <f>2650.00</f>
        <v>2650</v>
      </c>
    </row>
    <row r="101" spans="1:3">
      <c r="A101" s="1" t="s">
        <v>101</v>
      </c>
      <c r="B101" s="1" t="s">
        <v>101</v>
      </c>
      <c r="C101" s="1">
        <f>1950.00</f>
        <v>1950</v>
      </c>
    </row>
    <row r="102" spans="1:3">
      <c r="A102" s="1" t="s">
        <v>102</v>
      </c>
      <c r="B102" s="1" t="s">
        <v>102</v>
      </c>
      <c r="C102" s="1">
        <f>2400.00</f>
        <v>2400</v>
      </c>
    </row>
    <row r="103" spans="1:3">
      <c r="A103" s="1" t="s">
        <v>103</v>
      </c>
      <c r="B103" s="1" t="s">
        <v>103</v>
      </c>
      <c r="C103" s="1" t="s">
        <v>23</v>
      </c>
    </row>
    <row r="104" spans="1:3">
      <c r="A104" s="3" t="s">
        <v>104</v>
      </c>
      <c r="B104" s="1"/>
      <c r="C104" s="1"/>
    </row>
    <row r="105" spans="1:3">
      <c r="A105" s="1" t="s">
        <v>105</v>
      </c>
      <c r="B105" s="1" t="s">
        <v>105</v>
      </c>
      <c r="C105" s="1" t="s">
        <v>23</v>
      </c>
    </row>
    <row r="106" spans="1:3">
      <c r="A106" s="1" t="s">
        <v>106</v>
      </c>
      <c r="B106" s="1" t="s">
        <v>107</v>
      </c>
      <c r="C106" s="1">
        <f>360.00</f>
        <v>360</v>
      </c>
    </row>
    <row r="107" spans="1:3">
      <c r="A107" s="1" t="s">
        <v>108</v>
      </c>
      <c r="B107" s="1" t="s">
        <v>107</v>
      </c>
      <c r="C107" s="1">
        <f>230.00</f>
        <v>230</v>
      </c>
    </row>
    <row r="108" spans="1:3">
      <c r="A108" s="1" t="s">
        <v>109</v>
      </c>
      <c r="B108" s="1" t="s">
        <v>109</v>
      </c>
      <c r="C108" s="1" t="s">
        <v>23</v>
      </c>
    </row>
    <row r="109" spans="1:3">
      <c r="A109" s="1" t="s">
        <v>110</v>
      </c>
      <c r="B109" s="1" t="s">
        <v>110</v>
      </c>
      <c r="C109" s="1">
        <f>6880.00</f>
        <v>6880</v>
      </c>
    </row>
    <row r="110" spans="1:3">
      <c r="A110" s="1" t="s">
        <v>111</v>
      </c>
      <c r="B110" s="1" t="s">
        <v>111</v>
      </c>
      <c r="C110" s="1">
        <f>3280.00</f>
        <v>3280</v>
      </c>
    </row>
    <row r="111" spans="1:3">
      <c r="A111" s="1" t="s">
        <v>112</v>
      </c>
      <c r="B111" s="1" t="s">
        <v>112</v>
      </c>
      <c r="C111" s="1">
        <f>350.00</f>
        <v>350</v>
      </c>
    </row>
    <row r="112" spans="1:3">
      <c r="A112" s="1" t="s">
        <v>113</v>
      </c>
      <c r="B112" s="1" t="s">
        <v>113</v>
      </c>
      <c r="C112" s="1">
        <f>350.00</f>
        <v>350</v>
      </c>
    </row>
    <row r="113" spans="1:3">
      <c r="A113" s="1" t="s">
        <v>114</v>
      </c>
      <c r="B113" s="1" t="s">
        <v>114</v>
      </c>
      <c r="C113" s="1">
        <f>500.00</f>
        <v>500</v>
      </c>
    </row>
    <row r="114" spans="1:3">
      <c r="A114" s="1" t="s">
        <v>115</v>
      </c>
      <c r="B114" s="1" t="s">
        <v>115</v>
      </c>
      <c r="C114" s="1">
        <f>3200.00</f>
        <v>3200</v>
      </c>
    </row>
    <row r="115" spans="1:3">
      <c r="A115" s="1" t="s">
        <v>116</v>
      </c>
      <c r="B115" s="1" t="s">
        <v>117</v>
      </c>
      <c r="C115" s="1">
        <f>200.00</f>
        <v>200</v>
      </c>
    </row>
    <row r="116" spans="1:3">
      <c r="A116" s="1" t="s">
        <v>118</v>
      </c>
      <c r="B116" s="1" t="s">
        <v>118</v>
      </c>
      <c r="C116" s="1">
        <f>3700.00</f>
        <v>3700</v>
      </c>
    </row>
    <row r="117" spans="1:3">
      <c r="A117" s="1" t="s">
        <v>119</v>
      </c>
      <c r="B117" s="1" t="s">
        <v>119</v>
      </c>
      <c r="C117" s="1">
        <f>260.00</f>
        <v>260</v>
      </c>
    </row>
    <row r="118" spans="1:3">
      <c r="A118" s="1" t="s">
        <v>120</v>
      </c>
      <c r="B118" s="1" t="s">
        <v>120</v>
      </c>
      <c r="C118" s="1">
        <f>260.00</f>
        <v>260</v>
      </c>
    </row>
    <row r="119" spans="1:3">
      <c r="A119" s="1" t="s">
        <v>121</v>
      </c>
      <c r="B119" s="1" t="s">
        <v>121</v>
      </c>
      <c r="C119" s="1">
        <f>260.00</f>
        <v>260</v>
      </c>
    </row>
    <row r="120" spans="1:3">
      <c r="A120" s="1" t="s">
        <v>122</v>
      </c>
      <c r="B120" s="1" t="s">
        <v>122</v>
      </c>
      <c r="C120" s="1">
        <f>260.00</f>
        <v>260</v>
      </c>
    </row>
    <row r="121" spans="1:3">
      <c r="A121" s="1" t="s">
        <v>123</v>
      </c>
      <c r="B121" s="1" t="s">
        <v>123</v>
      </c>
      <c r="C121" s="1">
        <f>260.00</f>
        <v>260</v>
      </c>
    </row>
    <row r="122" spans="1:3">
      <c r="A122" s="1" t="s">
        <v>124</v>
      </c>
      <c r="B122" s="1" t="s">
        <v>124</v>
      </c>
      <c r="C122" s="1">
        <f>100.00</f>
        <v>100</v>
      </c>
    </row>
    <row r="123" spans="1:3">
      <c r="A123" s="1" t="s">
        <v>125</v>
      </c>
      <c r="B123" s="1" t="s">
        <v>125</v>
      </c>
      <c r="C123" s="1">
        <f>1304.00</f>
        <v>1304</v>
      </c>
    </row>
    <row r="124" spans="1:3">
      <c r="A124" s="1" t="s">
        <v>126</v>
      </c>
      <c r="B124" s="1" t="s">
        <v>107</v>
      </c>
      <c r="C124" s="1">
        <f>1540.00</f>
        <v>1540</v>
      </c>
    </row>
    <row r="125" spans="1:3">
      <c r="A125" s="1" t="s">
        <v>127</v>
      </c>
      <c r="B125" s="1" t="s">
        <v>127</v>
      </c>
      <c r="C125" s="1">
        <f>1080.00</f>
        <v>1080</v>
      </c>
    </row>
    <row r="126" spans="1:3">
      <c r="A126" s="1" t="s">
        <v>128</v>
      </c>
      <c r="B126" s="1" t="s">
        <v>128</v>
      </c>
      <c r="C126" s="1">
        <f>130.00</f>
        <v>130</v>
      </c>
    </row>
    <row r="127" spans="1:3">
      <c r="A127" s="1" t="s">
        <v>129</v>
      </c>
      <c r="B127" s="1" t="s">
        <v>129</v>
      </c>
      <c r="C127" s="1">
        <f>80.00</f>
        <v>80</v>
      </c>
    </row>
    <row r="128" spans="1:3">
      <c r="A128" s="1" t="s">
        <v>130</v>
      </c>
      <c r="B128" s="1" t="s">
        <v>130</v>
      </c>
      <c r="C128" s="1">
        <f>80.00</f>
        <v>80</v>
      </c>
    </row>
    <row r="129" spans="1:3">
      <c r="A129" s="1" t="s">
        <v>131</v>
      </c>
      <c r="B129" s="1" t="s">
        <v>131</v>
      </c>
      <c r="C129" s="1">
        <f>1250.00</f>
        <v>1250</v>
      </c>
    </row>
    <row r="130" spans="1:3">
      <c r="A130" s="1" t="s">
        <v>132</v>
      </c>
      <c r="B130" s="1" t="s">
        <v>132</v>
      </c>
      <c r="C130" s="1">
        <f>4200.00</f>
        <v>4200</v>
      </c>
    </row>
    <row r="131" spans="1:3">
      <c r="A131" s="1" t="s">
        <v>133</v>
      </c>
      <c r="B131" s="1" t="s">
        <v>133</v>
      </c>
      <c r="C131" s="1">
        <f>6300.00</f>
        <v>6300</v>
      </c>
    </row>
    <row r="132" spans="1:3">
      <c r="A132" s="1" t="s">
        <v>134</v>
      </c>
      <c r="B132" s="1" t="s">
        <v>135</v>
      </c>
      <c r="C132" s="1">
        <f>300.00</f>
        <v>300</v>
      </c>
    </row>
    <row r="133" spans="1:3">
      <c r="A133" s="1" t="s">
        <v>136</v>
      </c>
      <c r="B133" s="1" t="s">
        <v>136</v>
      </c>
      <c r="C133" s="1">
        <f>38800.00</f>
        <v>38800</v>
      </c>
    </row>
    <row r="134" spans="1:3">
      <c r="A134" s="1" t="s">
        <v>137</v>
      </c>
      <c r="B134" s="1" t="s">
        <v>137</v>
      </c>
      <c r="C134" s="1">
        <f>235.00</f>
        <v>235</v>
      </c>
    </row>
    <row r="135" spans="1:3">
      <c r="A135" s="1" t="s">
        <v>138</v>
      </c>
      <c r="B135" s="1" t="s">
        <v>138</v>
      </c>
      <c r="C135" s="1">
        <f>105.00</f>
        <v>105</v>
      </c>
    </row>
    <row r="136" spans="1:3">
      <c r="A136" s="1" t="s">
        <v>139</v>
      </c>
      <c r="B136" s="1" t="s">
        <v>139</v>
      </c>
      <c r="C136" s="1">
        <f>1297.00</f>
        <v>1297</v>
      </c>
    </row>
    <row r="137" spans="1:3">
      <c r="A137" s="1" t="s">
        <v>140</v>
      </c>
      <c r="B137" s="1" t="s">
        <v>140</v>
      </c>
      <c r="C137" s="1">
        <f>5740.00</f>
        <v>5740</v>
      </c>
    </row>
    <row r="138" spans="1:3">
      <c r="A138" s="1" t="s">
        <v>141</v>
      </c>
      <c r="B138" s="1" t="s">
        <v>141</v>
      </c>
      <c r="C138" s="1">
        <f>1008.00</f>
        <v>1008</v>
      </c>
    </row>
    <row r="139" spans="1:3">
      <c r="A139" s="1" t="s">
        <v>142</v>
      </c>
      <c r="B139" s="1" t="s">
        <v>142</v>
      </c>
      <c r="C139" s="1">
        <f>3458.00</f>
        <v>3458</v>
      </c>
    </row>
    <row r="140" spans="1:3">
      <c r="A140" s="1" t="s">
        <v>143</v>
      </c>
      <c r="B140" s="1" t="s">
        <v>143</v>
      </c>
      <c r="C140" s="1">
        <f>2541.00</f>
        <v>2541</v>
      </c>
    </row>
    <row r="141" spans="1:3">
      <c r="A141" s="1" t="s">
        <v>144</v>
      </c>
      <c r="B141" s="1" t="s">
        <v>144</v>
      </c>
      <c r="C141" s="1">
        <f>8140.00</f>
        <v>8140</v>
      </c>
    </row>
    <row r="142" spans="1:3">
      <c r="A142" s="1" t="s">
        <v>145</v>
      </c>
      <c r="B142" s="1" t="s">
        <v>145</v>
      </c>
      <c r="C142" s="1">
        <f>200.00</f>
        <v>200</v>
      </c>
    </row>
    <row r="143" spans="1:3">
      <c r="A143" s="3" t="s">
        <v>146</v>
      </c>
      <c r="B143" s="1"/>
      <c r="C143" s="1"/>
    </row>
    <row r="144" spans="1:3">
      <c r="A144" s="1" t="s">
        <v>147</v>
      </c>
      <c r="B144" s="1" t="s">
        <v>147</v>
      </c>
      <c r="C144" s="1">
        <f>105.00</f>
        <v>105</v>
      </c>
    </row>
    <row r="145" spans="1:3">
      <c r="A145" s="1" t="s">
        <v>148</v>
      </c>
      <c r="B145" s="1" t="s">
        <v>149</v>
      </c>
      <c r="C145" s="1">
        <f>100.00</f>
        <v>100</v>
      </c>
    </row>
    <row r="146" spans="1:3">
      <c r="A146" s="1" t="s">
        <v>150</v>
      </c>
      <c r="B146" s="1" t="s">
        <v>151</v>
      </c>
      <c r="C146" s="1">
        <f>9395.00</f>
        <v>9395</v>
      </c>
    </row>
    <row r="147" spans="1:3">
      <c r="A147" s="1" t="s">
        <v>152</v>
      </c>
      <c r="B147" s="1" t="s">
        <v>152</v>
      </c>
      <c r="C147" s="1">
        <f>9395.00</f>
        <v>9395</v>
      </c>
    </row>
    <row r="148" spans="1:3">
      <c r="A148" s="1" t="s">
        <v>153</v>
      </c>
      <c r="B148" s="1" t="s">
        <v>154</v>
      </c>
      <c r="C148" s="1">
        <f>9441.00</f>
        <v>9441</v>
      </c>
    </row>
    <row r="149" spans="1:3">
      <c r="A149" s="1" t="s">
        <v>155</v>
      </c>
      <c r="B149" s="1" t="s">
        <v>156</v>
      </c>
      <c r="C149" s="1">
        <f>14555.00</f>
        <v>14555</v>
      </c>
    </row>
    <row r="150" spans="1:3">
      <c r="A150" s="1" t="s">
        <v>157</v>
      </c>
      <c r="B150" s="1" t="s">
        <v>158</v>
      </c>
      <c r="C150" s="1">
        <f>350.00</f>
        <v>350</v>
      </c>
    </row>
    <row r="151" spans="1:3">
      <c r="A151" s="1" t="s">
        <v>159</v>
      </c>
      <c r="B151" s="1" t="s">
        <v>160</v>
      </c>
      <c r="C151" s="1">
        <f>350.00</f>
        <v>350</v>
      </c>
    </row>
    <row r="152" spans="1:3">
      <c r="A152" s="1" t="s">
        <v>161</v>
      </c>
      <c r="B152" s="1" t="s">
        <v>161</v>
      </c>
      <c r="C152" s="1">
        <f>120.00</f>
        <v>120</v>
      </c>
    </row>
    <row r="153" spans="1:3">
      <c r="A153" s="1" t="s">
        <v>162</v>
      </c>
      <c r="B153" s="1" t="s">
        <v>162</v>
      </c>
      <c r="C153" s="1">
        <f>6690.00</f>
        <v>6690</v>
      </c>
    </row>
    <row r="154" spans="1:3">
      <c r="A154" s="1" t="s">
        <v>163</v>
      </c>
      <c r="B154" s="1" t="s">
        <v>163</v>
      </c>
      <c r="C154" s="1">
        <f>680.00</f>
        <v>680</v>
      </c>
    </row>
    <row r="155" spans="1:3">
      <c r="A155" s="1" t="s">
        <v>164</v>
      </c>
      <c r="B155" s="1" t="s">
        <v>164</v>
      </c>
      <c r="C155" s="1">
        <f>728.00</f>
        <v>728</v>
      </c>
    </row>
    <row r="156" spans="1:3">
      <c r="A156" s="1" t="s">
        <v>165</v>
      </c>
      <c r="B156" s="1" t="s">
        <v>166</v>
      </c>
      <c r="C156" s="1">
        <f>1560.00</f>
        <v>1560</v>
      </c>
    </row>
    <row r="157" spans="1:3">
      <c r="A157" s="1" t="s">
        <v>167</v>
      </c>
      <c r="B157" s="1" t="s">
        <v>167</v>
      </c>
      <c r="C157" s="1">
        <f>2288.00</f>
        <v>2288</v>
      </c>
    </row>
    <row r="158" spans="1:3">
      <c r="A158" s="1" t="s">
        <v>168</v>
      </c>
      <c r="B158" s="1" t="s">
        <v>168</v>
      </c>
      <c r="C158" s="1">
        <f>1530.00</f>
        <v>1530</v>
      </c>
    </row>
    <row r="159" spans="1:3">
      <c r="A159" s="1" t="s">
        <v>169</v>
      </c>
      <c r="B159" s="1" t="s">
        <v>169</v>
      </c>
      <c r="C159" s="1">
        <f>300.00</f>
        <v>300</v>
      </c>
    </row>
    <row r="160" spans="1:3">
      <c r="A160" s="1" t="s">
        <v>170</v>
      </c>
      <c r="B160" s="1" t="s">
        <v>170</v>
      </c>
      <c r="C160" s="1">
        <f>890.00</f>
        <v>890</v>
      </c>
    </row>
    <row r="161" spans="1:3">
      <c r="A161" s="1" t="s">
        <v>171</v>
      </c>
      <c r="B161" s="1" t="s">
        <v>171</v>
      </c>
      <c r="C161" s="1">
        <f>400.00</f>
        <v>400</v>
      </c>
    </row>
    <row r="162" spans="1:3">
      <c r="A162" s="1" t="s">
        <v>172</v>
      </c>
      <c r="B162" s="1" t="s">
        <v>172</v>
      </c>
      <c r="C162" s="1">
        <f>221.00</f>
        <v>221</v>
      </c>
    </row>
    <row r="163" spans="1:3">
      <c r="A163" s="1" t="s">
        <v>173</v>
      </c>
      <c r="B163" s="1" t="s">
        <v>174</v>
      </c>
      <c r="C163" s="1">
        <f>90.00</f>
        <v>90</v>
      </c>
    </row>
    <row r="164" spans="1:3">
      <c r="A164" s="1" t="s">
        <v>175</v>
      </c>
      <c r="B164" s="1" t="s">
        <v>175</v>
      </c>
      <c r="C164" s="1">
        <f>700.00</f>
        <v>700</v>
      </c>
    </row>
    <row r="165" spans="1:3">
      <c r="A165" s="1" t="s">
        <v>176</v>
      </c>
      <c r="B165" s="1" t="s">
        <v>176</v>
      </c>
      <c r="C165" s="1">
        <f>8915.00</f>
        <v>8915</v>
      </c>
    </row>
    <row r="166" spans="1:3">
      <c r="A166" s="1" t="s">
        <v>177</v>
      </c>
      <c r="B166" s="1" t="s">
        <v>177</v>
      </c>
      <c r="C166" s="1">
        <f>2270.00</f>
        <v>2270</v>
      </c>
    </row>
    <row r="167" spans="1:3">
      <c r="A167" s="1" t="s">
        <v>178</v>
      </c>
      <c r="B167" s="1" t="s">
        <v>178</v>
      </c>
      <c r="C167" s="1">
        <f>540.00</f>
        <v>540</v>
      </c>
    </row>
    <row r="168" spans="1:3">
      <c r="A168" s="1" t="s">
        <v>179</v>
      </c>
      <c r="B168" s="1" t="s">
        <v>179</v>
      </c>
      <c r="C168" s="1">
        <f>190.00</f>
        <v>190</v>
      </c>
    </row>
    <row r="169" spans="1:3">
      <c r="A169" s="1" t="s">
        <v>180</v>
      </c>
      <c r="B169" s="1" t="s">
        <v>180</v>
      </c>
      <c r="C169" s="1">
        <f>190.00</f>
        <v>190</v>
      </c>
    </row>
    <row r="170" spans="1:3">
      <c r="A170" s="1" t="s">
        <v>181</v>
      </c>
      <c r="B170" s="1" t="s">
        <v>182</v>
      </c>
      <c r="C170" s="1">
        <f>190.00</f>
        <v>190</v>
      </c>
    </row>
    <row r="171" spans="1:3">
      <c r="A171" s="1" t="s">
        <v>183</v>
      </c>
      <c r="B171" s="1" t="s">
        <v>184</v>
      </c>
      <c r="C171" s="1">
        <f>190.00</f>
        <v>190</v>
      </c>
    </row>
    <row r="172" spans="1:3">
      <c r="A172" s="1" t="s">
        <v>185</v>
      </c>
      <c r="B172" s="1" t="s">
        <v>185</v>
      </c>
      <c r="C172" s="1">
        <f>2100.00</f>
        <v>2100</v>
      </c>
    </row>
    <row r="173" spans="1:3">
      <c r="A173" s="1" t="s">
        <v>186</v>
      </c>
      <c r="B173" s="1" t="s">
        <v>186</v>
      </c>
      <c r="C173" s="1">
        <f>2350.00</f>
        <v>2350</v>
      </c>
    </row>
    <row r="174" spans="1:3">
      <c r="A174" s="1" t="s">
        <v>187</v>
      </c>
      <c r="B174" s="1" t="s">
        <v>187</v>
      </c>
      <c r="C174" s="1">
        <f>2100.00</f>
        <v>2100</v>
      </c>
    </row>
    <row r="175" spans="1:3">
      <c r="A175" s="1" t="s">
        <v>188</v>
      </c>
      <c r="B175" s="1" t="s">
        <v>188</v>
      </c>
      <c r="C175" s="1">
        <f>11390.00</f>
        <v>11390</v>
      </c>
    </row>
    <row r="176" spans="1:3">
      <c r="A176" s="1" t="s">
        <v>189</v>
      </c>
      <c r="B176" s="1" t="s">
        <v>190</v>
      </c>
      <c r="C176" s="1">
        <f>10640.00</f>
        <v>10640</v>
      </c>
    </row>
    <row r="177" spans="1:3">
      <c r="A177" s="1" t="s">
        <v>191</v>
      </c>
      <c r="B177" s="1" t="s">
        <v>191</v>
      </c>
      <c r="C177" s="1">
        <f>250.00</f>
        <v>250</v>
      </c>
    </row>
    <row r="178" spans="1:3">
      <c r="A178" s="1" t="s">
        <v>192</v>
      </c>
      <c r="B178" s="1" t="s">
        <v>192</v>
      </c>
      <c r="C178" s="1">
        <f>250.00</f>
        <v>250</v>
      </c>
    </row>
    <row r="179" spans="1:3">
      <c r="A179" s="1" t="s">
        <v>193</v>
      </c>
      <c r="B179" s="1" t="s">
        <v>194</v>
      </c>
      <c r="C179" s="1">
        <f>250.00</f>
        <v>250</v>
      </c>
    </row>
    <row r="180" spans="1:3">
      <c r="A180" s="1" t="s">
        <v>195</v>
      </c>
      <c r="B180" s="1" t="s">
        <v>196</v>
      </c>
      <c r="C180" s="1">
        <f>250.00</f>
        <v>250</v>
      </c>
    </row>
    <row r="181" spans="1:3">
      <c r="A181" s="1" t="s">
        <v>197</v>
      </c>
      <c r="B181" s="1" t="s">
        <v>197</v>
      </c>
      <c r="C181" s="1">
        <f>110.00</f>
        <v>110</v>
      </c>
    </row>
    <row r="182" spans="1:3">
      <c r="A182" s="1" t="s">
        <v>198</v>
      </c>
      <c r="B182" s="1" t="s">
        <v>198</v>
      </c>
      <c r="C182" s="1">
        <f>250.00</f>
        <v>250</v>
      </c>
    </row>
    <row r="183" spans="1:3">
      <c r="A183" s="1" t="s">
        <v>199</v>
      </c>
      <c r="B183" s="1" t="s">
        <v>200</v>
      </c>
      <c r="C183" s="1">
        <f>370.00</f>
        <v>370</v>
      </c>
    </row>
    <row r="184" spans="1:3">
      <c r="A184" s="1" t="s">
        <v>201</v>
      </c>
      <c r="B184" s="1" t="s">
        <v>201</v>
      </c>
      <c r="C184" s="1">
        <f>107.00</f>
        <v>107</v>
      </c>
    </row>
    <row r="185" spans="1:3">
      <c r="A185" s="1" t="s">
        <v>202</v>
      </c>
      <c r="B185" s="1" t="s">
        <v>203</v>
      </c>
      <c r="C185" s="1">
        <f>2400.00</f>
        <v>2400</v>
      </c>
    </row>
    <row r="186" spans="1:3">
      <c r="A186" s="1" t="s">
        <v>204</v>
      </c>
      <c r="B186" s="1" t="s">
        <v>204</v>
      </c>
      <c r="C186" s="1">
        <f>312.00</f>
        <v>312</v>
      </c>
    </row>
    <row r="187" spans="1:3">
      <c r="A187" s="1" t="s">
        <v>205</v>
      </c>
      <c r="B187" s="1" t="s">
        <v>205</v>
      </c>
      <c r="C187" s="1">
        <f>90.00</f>
        <v>90</v>
      </c>
    </row>
    <row r="188" spans="1:3">
      <c r="A188" s="1" t="s">
        <v>206</v>
      </c>
      <c r="B188" s="1" t="s">
        <v>206</v>
      </c>
      <c r="C188" s="1">
        <f>170.00</f>
        <v>170</v>
      </c>
    </row>
    <row r="189" spans="1:3">
      <c r="A189" s="1" t="s">
        <v>207</v>
      </c>
      <c r="B189" s="1" t="s">
        <v>208</v>
      </c>
      <c r="C189" s="1">
        <f>150.00</f>
        <v>150</v>
      </c>
    </row>
    <row r="190" spans="1:3">
      <c r="A190" s="1" t="s">
        <v>209</v>
      </c>
      <c r="B190" s="1" t="s">
        <v>210</v>
      </c>
      <c r="C190" s="1">
        <f>150.00</f>
        <v>150</v>
      </c>
    </row>
    <row r="191" spans="1:3">
      <c r="A191" s="1" t="s">
        <v>211</v>
      </c>
      <c r="B191" s="1" t="s">
        <v>211</v>
      </c>
      <c r="C191" s="1">
        <f>2200.00</f>
        <v>2200</v>
      </c>
    </row>
    <row r="192" spans="1:3">
      <c r="A192" s="1" t="s">
        <v>212</v>
      </c>
      <c r="B192" s="1" t="s">
        <v>212</v>
      </c>
      <c r="C192" s="1">
        <f>190.00</f>
        <v>190</v>
      </c>
    </row>
    <row r="193" spans="1:3">
      <c r="A193" s="1" t="s">
        <v>213</v>
      </c>
      <c r="B193" s="1" t="s">
        <v>213</v>
      </c>
      <c r="C193" s="1">
        <f>562.00</f>
        <v>562</v>
      </c>
    </row>
    <row r="194" spans="1:3">
      <c r="A194" s="1" t="s">
        <v>214</v>
      </c>
      <c r="B194" s="1" t="s">
        <v>214</v>
      </c>
      <c r="C194" s="1">
        <f>2229.00</f>
        <v>2229</v>
      </c>
    </row>
    <row r="195" spans="1:3">
      <c r="A195" s="1" t="s">
        <v>215</v>
      </c>
      <c r="B195" s="1" t="s">
        <v>216</v>
      </c>
      <c r="C195" s="1">
        <f>8120.00</f>
        <v>8120</v>
      </c>
    </row>
    <row r="196" spans="1:3">
      <c r="A196" s="1" t="s">
        <v>217</v>
      </c>
      <c r="B196" s="1" t="s">
        <v>217</v>
      </c>
      <c r="C196" s="1">
        <f>8120.00</f>
        <v>8120</v>
      </c>
    </row>
    <row r="197" spans="1:3">
      <c r="A197" s="1" t="s">
        <v>218</v>
      </c>
      <c r="B197" s="1" t="s">
        <v>218</v>
      </c>
      <c r="C197" s="1">
        <f>2700.00</f>
        <v>2700</v>
      </c>
    </row>
    <row r="198" spans="1:3">
      <c r="A198" s="1" t="s">
        <v>219</v>
      </c>
      <c r="B198" s="1" t="s">
        <v>219</v>
      </c>
      <c r="C198" s="1">
        <f>95.00</f>
        <v>95</v>
      </c>
    </row>
    <row r="199" spans="1:3">
      <c r="A199" s="1" t="s">
        <v>220</v>
      </c>
      <c r="B199" s="1" t="s">
        <v>220</v>
      </c>
      <c r="C199" s="1">
        <f>95.00</f>
        <v>95</v>
      </c>
    </row>
    <row r="200" spans="1:3">
      <c r="A200" s="1" t="s">
        <v>221</v>
      </c>
      <c r="B200" s="1" t="s">
        <v>221</v>
      </c>
      <c r="C200" s="1">
        <f>185.00</f>
        <v>185</v>
      </c>
    </row>
    <row r="201" spans="1:3">
      <c r="A201" s="1" t="s">
        <v>222</v>
      </c>
      <c r="B201" s="1" t="s">
        <v>222</v>
      </c>
      <c r="C201" s="1">
        <f>65.00</f>
        <v>65</v>
      </c>
    </row>
    <row r="202" spans="1:3">
      <c r="A202" s="1" t="s">
        <v>223</v>
      </c>
      <c r="B202" s="1" t="s">
        <v>223</v>
      </c>
      <c r="C202" s="1">
        <f>65.00</f>
        <v>65</v>
      </c>
    </row>
    <row r="203" spans="1:3">
      <c r="A203" s="1" t="s">
        <v>224</v>
      </c>
      <c r="B203" s="1" t="s">
        <v>224</v>
      </c>
      <c r="C203" s="1">
        <f>680.00</f>
        <v>680</v>
      </c>
    </row>
    <row r="204" spans="1:3">
      <c r="A204" s="1" t="s">
        <v>225</v>
      </c>
      <c r="B204" s="1" t="s">
        <v>225</v>
      </c>
      <c r="C204" s="1">
        <f>80.00</f>
        <v>80</v>
      </c>
    </row>
    <row r="205" spans="1:3">
      <c r="A205" s="1" t="s">
        <v>226</v>
      </c>
      <c r="B205" s="1" t="s">
        <v>226</v>
      </c>
      <c r="C205" s="1">
        <f>66800.00</f>
        <v>66800</v>
      </c>
    </row>
    <row r="206" spans="1:3">
      <c r="A206" s="1" t="s">
        <v>227</v>
      </c>
      <c r="B206" s="1" t="s">
        <v>228</v>
      </c>
      <c r="C206" s="1">
        <f>190.00</f>
        <v>190</v>
      </c>
    </row>
    <row r="207" spans="1:3">
      <c r="A207" s="1" t="s">
        <v>229</v>
      </c>
      <c r="B207" s="1" t="s">
        <v>230</v>
      </c>
      <c r="C207" s="1">
        <f>100.00</f>
        <v>100</v>
      </c>
    </row>
    <row r="208" spans="1:3">
      <c r="A208" s="1" t="s">
        <v>231</v>
      </c>
      <c r="B208" s="1" t="s">
        <v>231</v>
      </c>
      <c r="C208" s="1">
        <f>100.00</f>
        <v>100</v>
      </c>
    </row>
    <row r="209" spans="1:3">
      <c r="A209" s="1" t="s">
        <v>232</v>
      </c>
      <c r="B209" s="1" t="s">
        <v>232</v>
      </c>
      <c r="C209" s="1">
        <f>70.00</f>
        <v>70</v>
      </c>
    </row>
    <row r="210" spans="1:3">
      <c r="A210" s="1" t="s">
        <v>233</v>
      </c>
      <c r="B210" s="1" t="s">
        <v>233</v>
      </c>
      <c r="C210" s="1">
        <f>7800.00</f>
        <v>7800</v>
      </c>
    </row>
    <row r="211" spans="1:3">
      <c r="A211" s="1" t="s">
        <v>234</v>
      </c>
      <c r="B211" s="1" t="s">
        <v>234</v>
      </c>
      <c r="C211" s="1">
        <f>3344.00</f>
        <v>3344</v>
      </c>
    </row>
    <row r="212" spans="1:3">
      <c r="A212" s="1" t="s">
        <v>235</v>
      </c>
      <c r="B212" s="1" t="s">
        <v>235</v>
      </c>
      <c r="C212" s="1">
        <f>3344.00</f>
        <v>3344</v>
      </c>
    </row>
    <row r="213" spans="1:3">
      <c r="A213" s="1" t="s">
        <v>236</v>
      </c>
      <c r="B213" s="1" t="s">
        <v>236</v>
      </c>
      <c r="C213" s="1">
        <f>150.00</f>
        <v>150</v>
      </c>
    </row>
    <row r="214" spans="1:3">
      <c r="A214" s="1" t="s">
        <v>237</v>
      </c>
      <c r="B214" s="1" t="s">
        <v>237</v>
      </c>
      <c r="C214" s="1">
        <f>1060.00</f>
        <v>1060</v>
      </c>
    </row>
    <row r="215" spans="1:3">
      <c r="A215" s="1" t="s">
        <v>238</v>
      </c>
      <c r="B215" s="1" t="s">
        <v>238</v>
      </c>
      <c r="C215" s="1">
        <f>423.00</f>
        <v>423</v>
      </c>
    </row>
    <row r="216" spans="1:3">
      <c r="A216" s="1" t="s">
        <v>239</v>
      </c>
      <c r="B216" s="1" t="s">
        <v>239</v>
      </c>
      <c r="C216" s="1">
        <f>820.00</f>
        <v>820</v>
      </c>
    </row>
    <row r="217" spans="1:3">
      <c r="A217" s="1" t="s">
        <v>240</v>
      </c>
      <c r="B217" s="1" t="s">
        <v>240</v>
      </c>
      <c r="C217" s="1">
        <f>1370.00</f>
        <v>1370</v>
      </c>
    </row>
    <row r="218" spans="1:3">
      <c r="A218" s="1" t="s">
        <v>241</v>
      </c>
      <c r="B218" s="1" t="s">
        <v>241</v>
      </c>
      <c r="C218" s="1">
        <f>1650.00</f>
        <v>1650</v>
      </c>
    </row>
    <row r="219" spans="1:3">
      <c r="A219" s="1" t="s">
        <v>242</v>
      </c>
      <c r="B219" s="1" t="s">
        <v>242</v>
      </c>
      <c r="C219" s="1">
        <f>342.00</f>
        <v>342</v>
      </c>
    </row>
    <row r="220" spans="1:3">
      <c r="A220" s="1" t="s">
        <v>243</v>
      </c>
      <c r="B220" s="1" t="s">
        <v>243</v>
      </c>
      <c r="C220" s="1">
        <f>1138.00</f>
        <v>1138</v>
      </c>
    </row>
    <row r="221" spans="1:3">
      <c r="A221" s="1" t="s">
        <v>244</v>
      </c>
      <c r="B221" s="1" t="s">
        <v>244</v>
      </c>
      <c r="C221" s="1">
        <f>4140.00</f>
        <v>4140</v>
      </c>
    </row>
    <row r="222" spans="1:3">
      <c r="A222" s="1" t="s">
        <v>245</v>
      </c>
      <c r="B222" s="1" t="s">
        <v>245</v>
      </c>
      <c r="C222" s="1">
        <f>340.00</f>
        <v>340</v>
      </c>
    </row>
    <row r="223" spans="1:3">
      <c r="A223" s="1" t="s">
        <v>246</v>
      </c>
      <c r="B223" s="1" t="s">
        <v>246</v>
      </c>
      <c r="C223" s="1">
        <f>1835.00</f>
        <v>1835</v>
      </c>
    </row>
    <row r="224" spans="1:3">
      <c r="A224" s="1" t="s">
        <v>247</v>
      </c>
      <c r="B224" s="1" t="s">
        <v>247</v>
      </c>
      <c r="C224" s="1">
        <f>3384.00</f>
        <v>3384</v>
      </c>
    </row>
    <row r="225" spans="1:3">
      <c r="A225" s="1" t="s">
        <v>248</v>
      </c>
      <c r="B225" s="1" t="s">
        <v>248</v>
      </c>
      <c r="C225" s="1" t="s">
        <v>23</v>
      </c>
    </row>
    <row r="226" spans="1:3">
      <c r="A226" s="1" t="s">
        <v>249</v>
      </c>
      <c r="B226" s="1" t="s">
        <v>249</v>
      </c>
      <c r="C226" s="1">
        <f>1738.00</f>
        <v>1738</v>
      </c>
    </row>
    <row r="227" spans="1:3">
      <c r="A227" s="1" t="s">
        <v>250</v>
      </c>
      <c r="B227" s="1" t="s">
        <v>250</v>
      </c>
      <c r="C227" s="1">
        <f>59600.00</f>
        <v>59600</v>
      </c>
    </row>
    <row r="228" spans="1:3">
      <c r="A228" s="1" t="s">
        <v>251</v>
      </c>
      <c r="B228" s="1" t="s">
        <v>251</v>
      </c>
      <c r="C228" s="1">
        <f>3232.00</f>
        <v>3232</v>
      </c>
    </row>
    <row r="229" spans="1:3">
      <c r="A229" s="1" t="s">
        <v>252</v>
      </c>
      <c r="B229" s="1" t="s">
        <v>252</v>
      </c>
      <c r="C229" s="1" t="s">
        <v>23</v>
      </c>
    </row>
    <row r="230" spans="1:3">
      <c r="A230" s="1" t="s">
        <v>253</v>
      </c>
      <c r="B230" s="1" t="s">
        <v>253</v>
      </c>
      <c r="C230" s="1" t="s">
        <v>23</v>
      </c>
    </row>
    <row r="231" spans="1:3">
      <c r="A231" s="1" t="s">
        <v>254</v>
      </c>
      <c r="B231" s="1" t="s">
        <v>254</v>
      </c>
      <c r="C231" s="1" t="s">
        <v>23</v>
      </c>
    </row>
    <row r="232" spans="1:3">
      <c r="A232" s="1" t="s">
        <v>255</v>
      </c>
      <c r="B232" s="1" t="s">
        <v>255</v>
      </c>
      <c r="C232" s="1">
        <f>1138.00</f>
        <v>1138</v>
      </c>
    </row>
    <row r="233" spans="1:3">
      <c r="A233" s="1" t="s">
        <v>256</v>
      </c>
      <c r="B233" s="1" t="s">
        <v>256</v>
      </c>
      <c r="C233" s="1">
        <f>700.00</f>
        <v>700</v>
      </c>
    </row>
    <row r="234" spans="1:3">
      <c r="A234" s="1" t="s">
        <v>257</v>
      </c>
      <c r="B234" s="1" t="s">
        <v>257</v>
      </c>
      <c r="C234" s="1">
        <f>111.00</f>
        <v>111</v>
      </c>
    </row>
    <row r="235" spans="1:3">
      <c r="A235" s="1" t="s">
        <v>258</v>
      </c>
      <c r="B235" s="1" t="s">
        <v>258</v>
      </c>
      <c r="C235" s="1" t="s">
        <v>23</v>
      </c>
    </row>
    <row r="236" spans="1:3">
      <c r="A236" s="1" t="s">
        <v>259</v>
      </c>
      <c r="B236" s="1" t="s">
        <v>259</v>
      </c>
      <c r="C236" s="1">
        <f>185.00</f>
        <v>185</v>
      </c>
    </row>
    <row r="237" spans="1:3">
      <c r="A237" s="1" t="s">
        <v>260</v>
      </c>
      <c r="B237" s="1" t="s">
        <v>260</v>
      </c>
      <c r="C237" s="1">
        <f>1535.00</f>
        <v>1535</v>
      </c>
    </row>
    <row r="238" spans="1:3">
      <c r="A238" s="1" t="s">
        <v>261</v>
      </c>
      <c r="B238" s="1" t="s">
        <v>261</v>
      </c>
      <c r="C238" s="1">
        <f>3500.00</f>
        <v>3500</v>
      </c>
    </row>
    <row r="239" spans="1:3">
      <c r="A239" s="1" t="s">
        <v>262</v>
      </c>
      <c r="B239" s="1" t="s">
        <v>262</v>
      </c>
      <c r="C239" s="1">
        <f>1276.00</f>
        <v>1276</v>
      </c>
    </row>
    <row r="240" spans="1:3">
      <c r="A240" s="1" t="s">
        <v>263</v>
      </c>
      <c r="B240" s="1" t="s">
        <v>263</v>
      </c>
      <c r="C240" s="1">
        <f>966.00</f>
        <v>966</v>
      </c>
    </row>
    <row r="241" spans="1:3">
      <c r="A241" s="1" t="s">
        <v>264</v>
      </c>
      <c r="B241" s="1" t="s">
        <v>264</v>
      </c>
      <c r="C241" s="1">
        <f>1835.00</f>
        <v>1835</v>
      </c>
    </row>
    <row r="242" spans="1:3">
      <c r="A242" s="1" t="s">
        <v>265</v>
      </c>
      <c r="B242" s="1" t="s">
        <v>265</v>
      </c>
      <c r="C242" s="1">
        <f>485.00</f>
        <v>485</v>
      </c>
    </row>
    <row r="243" spans="1:3">
      <c r="A243" s="1" t="s">
        <v>266</v>
      </c>
      <c r="B243" s="1" t="s">
        <v>266</v>
      </c>
      <c r="C243" s="1">
        <f>14450.00</f>
        <v>14450</v>
      </c>
    </row>
    <row r="244" spans="1:3">
      <c r="A244" s="1" t="s">
        <v>267</v>
      </c>
      <c r="B244" s="1" t="s">
        <v>267</v>
      </c>
      <c r="C244" s="1">
        <f>1180.00</f>
        <v>1180</v>
      </c>
    </row>
    <row r="245" spans="1:3">
      <c r="A245" s="1" t="s">
        <v>268</v>
      </c>
      <c r="B245" s="1" t="s">
        <v>268</v>
      </c>
      <c r="C245" s="1">
        <f>3220.00</f>
        <v>3220</v>
      </c>
    </row>
    <row r="246" spans="1:3">
      <c r="A246" s="1" t="s">
        <v>269</v>
      </c>
      <c r="B246" s="1" t="s">
        <v>269</v>
      </c>
      <c r="C246" s="1">
        <f>3220.00</f>
        <v>3220</v>
      </c>
    </row>
    <row r="247" spans="1:3">
      <c r="A247" s="1" t="s">
        <v>270</v>
      </c>
      <c r="B247" s="1" t="s">
        <v>270</v>
      </c>
      <c r="C247" s="1">
        <f>7444.00</f>
        <v>7444</v>
      </c>
    </row>
    <row r="248" spans="1:3">
      <c r="A248" s="1" t="s">
        <v>271</v>
      </c>
      <c r="B248" s="1" t="s">
        <v>271</v>
      </c>
      <c r="C248" s="1">
        <f>1738.00</f>
        <v>1738</v>
      </c>
    </row>
    <row r="249" spans="1:3">
      <c r="A249" s="1" t="s">
        <v>272</v>
      </c>
      <c r="B249" s="1" t="s">
        <v>272</v>
      </c>
      <c r="C249" s="1">
        <f>2270.00</f>
        <v>2270</v>
      </c>
    </row>
    <row r="250" spans="1:3">
      <c r="A250" s="1" t="s">
        <v>273</v>
      </c>
      <c r="B250" s="1" t="s">
        <v>273</v>
      </c>
      <c r="C250" s="1">
        <f>110.00</f>
        <v>110</v>
      </c>
    </row>
    <row r="251" spans="1:3">
      <c r="A251" s="1" t="s">
        <v>274</v>
      </c>
      <c r="B251" s="1" t="s">
        <v>274</v>
      </c>
      <c r="C251" s="1">
        <f>100.00</f>
        <v>100</v>
      </c>
    </row>
    <row r="252" spans="1:3">
      <c r="A252" s="1" t="s">
        <v>275</v>
      </c>
      <c r="B252" s="1" t="s">
        <v>275</v>
      </c>
      <c r="C252" s="1">
        <f>70.00</f>
        <v>70</v>
      </c>
    </row>
    <row r="253" spans="1:3">
      <c r="A253" s="1" t="s">
        <v>276</v>
      </c>
      <c r="B253" s="1" t="s">
        <v>277</v>
      </c>
      <c r="C253" s="1">
        <f>95.00</f>
        <v>95</v>
      </c>
    </row>
    <row r="254" spans="1:3">
      <c r="A254" s="1" t="s">
        <v>278</v>
      </c>
      <c r="B254" s="1" t="s">
        <v>278</v>
      </c>
      <c r="C254" s="1">
        <f>2419.00</f>
        <v>2419</v>
      </c>
    </row>
    <row r="255" spans="1:3">
      <c r="A255" s="1" t="s">
        <v>279</v>
      </c>
      <c r="B255" s="1" t="s">
        <v>279</v>
      </c>
      <c r="C255" s="1">
        <f>70.00</f>
        <v>70</v>
      </c>
    </row>
    <row r="256" spans="1:3">
      <c r="A256" s="1" t="s">
        <v>280</v>
      </c>
      <c r="B256" s="1" t="s">
        <v>281</v>
      </c>
      <c r="C256" s="1">
        <f>51000.00</f>
        <v>51000</v>
      </c>
    </row>
    <row r="257" spans="1:3">
      <c r="A257" s="1" t="s">
        <v>282</v>
      </c>
      <c r="B257" s="1" t="s">
        <v>282</v>
      </c>
      <c r="C257" s="1" t="s">
        <v>23</v>
      </c>
    </row>
    <row r="258" spans="1:3">
      <c r="A258" s="1" t="s">
        <v>283</v>
      </c>
      <c r="B258" s="1" t="s">
        <v>283</v>
      </c>
      <c r="C258" s="1">
        <f>3515.00</f>
        <v>3515</v>
      </c>
    </row>
    <row r="259" spans="1:3">
      <c r="A259" s="1" t="s">
        <v>284</v>
      </c>
      <c r="B259" s="1" t="s">
        <v>284</v>
      </c>
      <c r="C259" s="1" t="s">
        <v>23</v>
      </c>
    </row>
    <row r="260" spans="1:3">
      <c r="A260" s="1" t="s">
        <v>285</v>
      </c>
      <c r="B260" s="1" t="s">
        <v>285</v>
      </c>
      <c r="C260" s="1" t="s">
        <v>23</v>
      </c>
    </row>
    <row r="261" spans="1:3">
      <c r="A261" s="1" t="s">
        <v>286</v>
      </c>
      <c r="B261" s="1" t="s">
        <v>286</v>
      </c>
      <c r="C261" s="1" t="s">
        <v>23</v>
      </c>
    </row>
    <row r="262" spans="1:3">
      <c r="A262" s="1" t="s">
        <v>287</v>
      </c>
      <c r="B262" s="1" t="s">
        <v>288</v>
      </c>
      <c r="C262" s="1">
        <f>250.00</f>
        <v>250</v>
      </c>
    </row>
    <row r="263" spans="1:3">
      <c r="A263" s="3" t="s">
        <v>289</v>
      </c>
      <c r="B263" s="1"/>
      <c r="C263" s="1"/>
    </row>
    <row r="264" spans="1:3">
      <c r="A264" s="1" t="s">
        <v>290</v>
      </c>
      <c r="B264" s="1" t="s">
        <v>290</v>
      </c>
      <c r="C264" s="1">
        <f>2345.00</f>
        <v>2345</v>
      </c>
    </row>
    <row r="265" spans="1:3">
      <c r="A265" s="1" t="s">
        <v>291</v>
      </c>
      <c r="B265" s="1" t="s">
        <v>291</v>
      </c>
      <c r="C265" s="1">
        <f>2250.00</f>
        <v>2250</v>
      </c>
    </row>
    <row r="266" spans="1:3">
      <c r="A266" s="1" t="s">
        <v>292</v>
      </c>
      <c r="B266" s="1" t="s">
        <v>292</v>
      </c>
      <c r="C266" s="1">
        <f>2532.00</f>
        <v>2532</v>
      </c>
    </row>
    <row r="267" spans="1:3">
      <c r="A267" s="1" t="s">
        <v>293</v>
      </c>
      <c r="B267" s="1" t="s">
        <v>293</v>
      </c>
      <c r="C267" s="1">
        <f>3820.00</f>
        <v>3820</v>
      </c>
    </row>
    <row r="268" spans="1:3">
      <c r="A268" s="1" t="s">
        <v>294</v>
      </c>
      <c r="B268" s="1" t="s">
        <v>294</v>
      </c>
      <c r="C268" s="1">
        <f>120.00</f>
        <v>120</v>
      </c>
    </row>
    <row r="269" spans="1:3">
      <c r="A269" s="1" t="s">
        <v>295</v>
      </c>
      <c r="B269" s="1" t="s">
        <v>295</v>
      </c>
      <c r="C269" s="1">
        <f>100.00</f>
        <v>100</v>
      </c>
    </row>
    <row r="270" spans="1:3">
      <c r="A270" s="1" t="s">
        <v>296</v>
      </c>
      <c r="B270" s="1" t="s">
        <v>296</v>
      </c>
      <c r="C270" s="1">
        <f>100.00</f>
        <v>100</v>
      </c>
    </row>
    <row r="271" spans="1:3">
      <c r="A271" s="1" t="s">
        <v>297</v>
      </c>
      <c r="B271" s="1" t="s">
        <v>297</v>
      </c>
      <c r="C271" s="1">
        <f>100.00</f>
        <v>100</v>
      </c>
    </row>
    <row r="272" spans="1:3">
      <c r="A272" s="1" t="s">
        <v>298</v>
      </c>
      <c r="B272" s="1" t="s">
        <v>298</v>
      </c>
      <c r="C272" s="1">
        <f>120.00</f>
        <v>120</v>
      </c>
    </row>
    <row r="273" spans="1:3">
      <c r="A273" s="1" t="s">
        <v>299</v>
      </c>
      <c r="B273" s="1" t="s">
        <v>299</v>
      </c>
      <c r="C273" s="1">
        <f>100.00</f>
        <v>100</v>
      </c>
    </row>
    <row r="274" spans="1:3">
      <c r="A274" s="1" t="s">
        <v>300</v>
      </c>
      <c r="B274" s="1" t="s">
        <v>300</v>
      </c>
      <c r="C274" s="1">
        <f>1126.00</f>
        <v>1126</v>
      </c>
    </row>
    <row r="275" spans="1:3">
      <c r="A275" s="1" t="s">
        <v>301</v>
      </c>
      <c r="B275" s="1" t="s">
        <v>301</v>
      </c>
      <c r="C275" s="1">
        <f>200.00</f>
        <v>200</v>
      </c>
    </row>
    <row r="276" spans="1:3">
      <c r="A276" s="1" t="s">
        <v>302</v>
      </c>
      <c r="B276" s="1" t="s">
        <v>302</v>
      </c>
      <c r="C276" s="1">
        <f>250.00</f>
        <v>250</v>
      </c>
    </row>
    <row r="277" spans="1:3">
      <c r="A277" s="1" t="s">
        <v>303</v>
      </c>
      <c r="B277" s="1" t="s">
        <v>303</v>
      </c>
      <c r="C277" s="1">
        <f>120.00</f>
        <v>120</v>
      </c>
    </row>
    <row r="278" spans="1:3">
      <c r="A278" s="1" t="s">
        <v>304</v>
      </c>
      <c r="B278" s="1" t="s">
        <v>304</v>
      </c>
      <c r="C278" s="1">
        <f>160.00</f>
        <v>160</v>
      </c>
    </row>
    <row r="279" spans="1:3">
      <c r="A279" s="1" t="s">
        <v>305</v>
      </c>
      <c r="B279" s="1" t="s">
        <v>305</v>
      </c>
      <c r="C279" s="1">
        <f>100.00</f>
        <v>100</v>
      </c>
    </row>
    <row r="280" spans="1:3">
      <c r="A280" s="1" t="s">
        <v>306</v>
      </c>
      <c r="B280" s="1" t="s">
        <v>306</v>
      </c>
      <c r="C280" s="1">
        <f>250.00</f>
        <v>250</v>
      </c>
    </row>
    <row r="281" spans="1:3">
      <c r="A281" s="1" t="s">
        <v>307</v>
      </c>
      <c r="B281" s="1" t="s">
        <v>307</v>
      </c>
      <c r="C281" s="1">
        <f>183.00</f>
        <v>183</v>
      </c>
    </row>
    <row r="282" spans="1:3">
      <c r="A282" s="1" t="s">
        <v>308</v>
      </c>
      <c r="B282" s="1" t="s">
        <v>308</v>
      </c>
      <c r="C282" s="1" t="s">
        <v>23</v>
      </c>
    </row>
    <row r="283" spans="1:3">
      <c r="A283" s="1" t="s">
        <v>309</v>
      </c>
      <c r="B283" s="1" t="s">
        <v>309</v>
      </c>
      <c r="C283" s="1">
        <f>110.00</f>
        <v>110</v>
      </c>
    </row>
    <row r="284" spans="1:3">
      <c r="A284" s="1" t="s">
        <v>310</v>
      </c>
      <c r="B284" s="1" t="s">
        <v>310</v>
      </c>
      <c r="C284" s="1">
        <f>18000.00</f>
        <v>18000</v>
      </c>
    </row>
    <row r="285" spans="1:3">
      <c r="A285" s="1" t="s">
        <v>311</v>
      </c>
      <c r="B285" s="1" t="s">
        <v>311</v>
      </c>
      <c r="C285" s="1">
        <f>1400.00</f>
        <v>1400</v>
      </c>
    </row>
    <row r="286" spans="1:3">
      <c r="A286" s="1" t="s">
        <v>312</v>
      </c>
      <c r="B286" s="1" t="s">
        <v>312</v>
      </c>
      <c r="C286" s="1">
        <f>5640.00</f>
        <v>5640</v>
      </c>
    </row>
    <row r="287" spans="1:3">
      <c r="A287" s="1" t="s">
        <v>313</v>
      </c>
      <c r="B287" s="1" t="s">
        <v>313</v>
      </c>
      <c r="C287" s="1">
        <f>4350.00</f>
        <v>4350</v>
      </c>
    </row>
    <row r="288" spans="1:3">
      <c r="A288" s="1" t="s">
        <v>314</v>
      </c>
      <c r="B288" s="1" t="s">
        <v>314</v>
      </c>
      <c r="C288" s="1">
        <f>70.00</f>
        <v>70</v>
      </c>
    </row>
    <row r="289" spans="1:3">
      <c r="A289" s="1" t="s">
        <v>315</v>
      </c>
      <c r="B289" s="1" t="s">
        <v>315</v>
      </c>
      <c r="C289" s="1">
        <f>600.00</f>
        <v>600</v>
      </c>
    </row>
    <row r="290" spans="1:3">
      <c r="A290" s="1" t="s">
        <v>316</v>
      </c>
      <c r="B290" s="1" t="s">
        <v>317</v>
      </c>
      <c r="C290" s="1">
        <f>100.00</f>
        <v>100</v>
      </c>
    </row>
    <row r="291" spans="1:3">
      <c r="A291" s="1" t="s">
        <v>318</v>
      </c>
      <c r="B291" s="1" t="s">
        <v>318</v>
      </c>
      <c r="C291" s="1">
        <f>150.00</f>
        <v>150</v>
      </c>
    </row>
    <row r="292" spans="1:3">
      <c r="A292" s="1" t="s">
        <v>319</v>
      </c>
      <c r="B292" s="1" t="s">
        <v>319</v>
      </c>
      <c r="C292" s="1">
        <f>1133.00</f>
        <v>1133</v>
      </c>
    </row>
    <row r="293" spans="1:3">
      <c r="A293" s="1" t="s">
        <v>320</v>
      </c>
      <c r="B293" s="1" t="s">
        <v>320</v>
      </c>
      <c r="C293" s="1">
        <f>130.00</f>
        <v>130</v>
      </c>
    </row>
    <row r="294" spans="1:3">
      <c r="A294" s="1" t="s">
        <v>321</v>
      </c>
      <c r="B294" s="1" t="s">
        <v>321</v>
      </c>
      <c r="C294" s="1" t="s">
        <v>23</v>
      </c>
    </row>
    <row r="295" spans="1:3">
      <c r="A295" s="1" t="s">
        <v>322</v>
      </c>
      <c r="B295" s="1" t="s">
        <v>322</v>
      </c>
      <c r="C295" s="1">
        <f>2470.00</f>
        <v>2470</v>
      </c>
    </row>
    <row r="296" spans="1:3">
      <c r="A296" s="1" t="s">
        <v>323</v>
      </c>
      <c r="B296" s="1" t="s">
        <v>323</v>
      </c>
      <c r="C296" s="1">
        <f>3450.00</f>
        <v>3450</v>
      </c>
    </row>
    <row r="297" spans="1:3">
      <c r="A297" s="1" t="s">
        <v>324</v>
      </c>
      <c r="B297" s="1" t="s">
        <v>324</v>
      </c>
      <c r="C297" s="1">
        <f>515.00</f>
        <v>515</v>
      </c>
    </row>
    <row r="298" spans="1:3">
      <c r="A298" s="3" t="s">
        <v>325</v>
      </c>
      <c r="B298" s="1"/>
      <c r="C298" s="1"/>
    </row>
    <row r="299" spans="1:3">
      <c r="A299" s="1" t="s">
        <v>326</v>
      </c>
      <c r="B299" s="1" t="s">
        <v>326</v>
      </c>
      <c r="C299" s="1">
        <f>6292.00</f>
        <v>6292</v>
      </c>
    </row>
    <row r="300" spans="1:3">
      <c r="A300" s="1" t="s">
        <v>327</v>
      </c>
      <c r="B300" s="1" t="s">
        <v>327</v>
      </c>
      <c r="C300" s="1">
        <f>5706.00</f>
        <v>5706</v>
      </c>
    </row>
    <row r="301" spans="1:3">
      <c r="A301" s="1" t="s">
        <v>328</v>
      </c>
      <c r="B301" s="1" t="s">
        <v>328</v>
      </c>
      <c r="C301" s="1">
        <f>5955.00</f>
        <v>5955</v>
      </c>
    </row>
    <row r="302" spans="1:3">
      <c r="A302" s="1" t="s">
        <v>329</v>
      </c>
      <c r="B302" s="1" t="s">
        <v>329</v>
      </c>
      <c r="C302" s="1">
        <f>2288.00</f>
        <v>2288</v>
      </c>
    </row>
    <row r="303" spans="1:3">
      <c r="A303" s="1" t="s">
        <v>330</v>
      </c>
      <c r="B303" s="1" t="s">
        <v>330</v>
      </c>
      <c r="C303" s="1">
        <f>390.00</f>
        <v>390</v>
      </c>
    </row>
    <row r="304" spans="1:3">
      <c r="A304" s="1" t="s">
        <v>331</v>
      </c>
      <c r="B304" s="1" t="s">
        <v>331</v>
      </c>
      <c r="C304" s="1">
        <f>6196.00</f>
        <v>6196</v>
      </c>
    </row>
    <row r="305" spans="1:3">
      <c r="A305" s="1" t="s">
        <v>332</v>
      </c>
      <c r="B305" s="1" t="s">
        <v>332</v>
      </c>
      <c r="C305" s="1">
        <f>2875.00</f>
        <v>2875</v>
      </c>
    </row>
    <row r="306" spans="1:3">
      <c r="A306" s="1" t="s">
        <v>333</v>
      </c>
      <c r="B306" s="1" t="s">
        <v>333</v>
      </c>
      <c r="C306" s="1">
        <f>1990.00</f>
        <v>1990</v>
      </c>
    </row>
    <row r="307" spans="1:3">
      <c r="A307" s="1" t="s">
        <v>334</v>
      </c>
      <c r="B307" s="1" t="s">
        <v>334</v>
      </c>
      <c r="C307" s="1">
        <f>1100.00</f>
        <v>1100</v>
      </c>
    </row>
    <row r="308" spans="1:3">
      <c r="A308" s="1" t="s">
        <v>335</v>
      </c>
      <c r="B308" s="1" t="s">
        <v>335</v>
      </c>
      <c r="C308" s="1">
        <f>6292.00</f>
        <v>6292</v>
      </c>
    </row>
    <row r="309" spans="1:3">
      <c r="A309" s="1" t="s">
        <v>336</v>
      </c>
      <c r="B309" s="1" t="s">
        <v>336</v>
      </c>
      <c r="C309" s="1">
        <f>47400.00</f>
        <v>47400</v>
      </c>
    </row>
    <row r="310" spans="1:3">
      <c r="A310" s="1" t="s">
        <v>337</v>
      </c>
      <c r="B310" s="1" t="s">
        <v>337</v>
      </c>
      <c r="C310" s="1">
        <f>49000.00</f>
        <v>49000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C5"/>
    <mergeCell ref="A91:C91"/>
    <mergeCell ref="A104:C104"/>
    <mergeCell ref="A143:C143"/>
    <mergeCell ref="A263:C263"/>
    <mergeCell ref="A298:C29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Цены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2024-03-29T13:38:44+03:00</dcterms:created>
  <dcterms:modified xsi:type="dcterms:W3CDTF">2024-03-29T13:38:44+03:00</dcterms:modified>
  <dc:title>Untitled Spreadsheet</dc:title>
  <dc:description/>
  <dc:subject/>
  <cp:keywords/>
  <cp:category/>
</cp:coreProperties>
</file>