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<sst xmlns="http://schemas.openxmlformats.org/spreadsheetml/2006/main" uniqueCount="2223">
  <si>
    <t>Название</t>
  </si>
  <si>
    <t>Описание</t>
  </si>
  <si>
    <t>Цена, руб.</t>
  </si>
  <si>
    <t>Запасные части &gt; Запчасти для Robin-Subaru</t>
  </si>
  <si>
    <t>Прокладка карбюратора EX-17</t>
  </si>
  <si>
    <t>Комплект прокладок без прокладки ГБЦ EY-20</t>
  </si>
  <si>
    <t>Выключатель зажигания EY15EH41</t>
  </si>
  <si>
    <t>Прокладка ГБЦ EY15, EY20</t>
  </si>
  <si>
    <t>Комплект прокладок EY15</t>
  </si>
  <si>
    <t>Стартер ручной EY15 (с пласт. усиками)</t>
  </si>
  <si>
    <t>Храповик стартера EY15 (под пластиковый зуб)</t>
  </si>
  <si>
    <t>Свеча зажигания Robin</t>
  </si>
  <si>
    <t>Стартер ручной EY20 (с металл. пластинчатыми усиками)</t>
  </si>
  <si>
    <t>Храповик стартера EY20 (под металлические лепестки)</t>
  </si>
  <si>
    <t>Пружина тяги регулятора оборотов EX13-27</t>
  </si>
  <si>
    <t>-</t>
  </si>
  <si>
    <t>Пружина регулятора оборотов EX13-27</t>
  </si>
  <si>
    <t>Фильтр воздушный  EH34</t>
  </si>
  <si>
    <t>Ручной стартер EH25, EX27</t>
  </si>
  <si>
    <t>Ручной стартер EX27</t>
  </si>
  <si>
    <t>Фильтр воздушный  EY15 в сборе поролон овал</t>
  </si>
  <si>
    <t>Карбюратор EY-28</t>
  </si>
  <si>
    <t>Пружина регулятора оборотов EY28</t>
  </si>
  <si>
    <t>Пружина тяги дроселя EY28</t>
  </si>
  <si>
    <t>Поршень EХ17</t>
  </si>
  <si>
    <t xml:space="preserve">Набор поршневых колец EH12 </t>
  </si>
  <si>
    <t>Фильтр топливный DY41, DY42</t>
  </si>
  <si>
    <t>Фильтр воздушный DY41, DY42</t>
  </si>
  <si>
    <t>Шатун EY20</t>
  </si>
  <si>
    <t>Фильтр воздушный DY41 вставка помпы 228-32600-08</t>
  </si>
  <si>
    <t>Карбюратор EY-20</t>
  </si>
  <si>
    <t>Прокладка под корпус воздушного фильтра EY-20</t>
  </si>
  <si>
    <t>Кольца поршневые EY20</t>
  </si>
  <si>
    <t>Поршень EY20</t>
  </si>
  <si>
    <t>Палец поршневой EY20</t>
  </si>
  <si>
    <t>Комплект прокладок с прокладкой ГБЦ EY-20</t>
  </si>
  <si>
    <t>Шатун EY15</t>
  </si>
  <si>
    <t>Элемент очистки воздуха (конус)</t>
  </si>
  <si>
    <t>Кольца поршневые EY15</t>
  </si>
  <si>
    <t>Поршень EY15</t>
  </si>
  <si>
    <t>Палец поршневой EY15</t>
  </si>
  <si>
    <t>Комплект прокладок EX17, EX21 с ГБЦ</t>
  </si>
  <si>
    <t>Кольца поршневые EX17, EX21</t>
  </si>
  <si>
    <t>Ручной стартер EX17, EX21</t>
  </si>
  <si>
    <t>Блок двигателя EY20</t>
  </si>
  <si>
    <t>Карбюратор EX-17</t>
  </si>
  <si>
    <t>Топливный бак EY20</t>
  </si>
  <si>
    <t>Фильтр воздушный  EY15 EY20</t>
  </si>
  <si>
    <t>Стартер EH41</t>
  </si>
  <si>
    <t>Карбюратор EХ-27</t>
  </si>
  <si>
    <t>Карбюратор EH-41</t>
  </si>
  <si>
    <t>Карбюратор EY-15</t>
  </si>
  <si>
    <t>Глушитель в сборе EY15</t>
  </si>
  <si>
    <t>Фильтр воздушный ЕХ27</t>
  </si>
  <si>
    <t>Ручной стартер с храповиком EY20</t>
  </si>
  <si>
    <t>Распредвал EY20</t>
  </si>
  <si>
    <t>Глушитель в сборе EY20</t>
  </si>
  <si>
    <t>Корпус воздушного фильтра с фильтром EY15, EY20 (поролон)</t>
  </si>
  <si>
    <t>Фильтр воздушный  EH12</t>
  </si>
  <si>
    <t>Фильтр воздушный ЕХ13, ЕХ17, ЕХ21 (овал)</t>
  </si>
  <si>
    <t>Элемент очистки воздуха (фильтр) Robin DY23, DY27  (243-3260-08)</t>
  </si>
  <si>
    <t xml:space="preserve">Фильтр топливный DY23.27/1В20/1В40  (243-62101-20) </t>
  </si>
  <si>
    <t>Стартер ручной для DY23/27</t>
  </si>
  <si>
    <t>Элемент очистки воздуха (фильтр) Robin DY42  (228-32600-08)</t>
  </si>
  <si>
    <t>Фильтр топливный DY42</t>
  </si>
  <si>
    <t>Стартер ручной для DY41/42</t>
  </si>
  <si>
    <t>Глушитель в сборе DY42/2KW-P08-05</t>
  </si>
  <si>
    <t>Фильтр воздушный ЕХ40</t>
  </si>
  <si>
    <t xml:space="preserve">Ручной стартер EX40 </t>
  </si>
  <si>
    <t>Выключатель зажигания Robin EX, EH</t>
  </si>
  <si>
    <t>Шланг топливный 4х8х155</t>
  </si>
  <si>
    <t>Элемент очистки воздуха (фильтр) Robin/Subaru EY/EY22/Delta DET180</t>
  </si>
  <si>
    <t>Ручной стартер в сборе (с пластиковым храповиком) EY20</t>
  </si>
  <si>
    <t>Храповик под стартер с пластик. зуб. EY20</t>
  </si>
  <si>
    <t>Сальник двигателя EX17, EX21 Robin Subaru (25х41.25х6)</t>
  </si>
  <si>
    <t>Прокладка ГБЦ (ЕХ17/21)</t>
  </si>
  <si>
    <t>Поршень, кольца, поршневой палец, фиксатор EH12</t>
  </si>
  <si>
    <t>Комплект прокладок EH12, EH17</t>
  </si>
  <si>
    <t>Пружина регулятора оборотов EH12</t>
  </si>
  <si>
    <t>Пружина тяги регулятора EH12, EH25</t>
  </si>
  <si>
    <t>Ручной стартер EH13</t>
  </si>
  <si>
    <t>Корпус воздушного фильтра EH12</t>
  </si>
  <si>
    <t>Катушка зажигания EY 20</t>
  </si>
  <si>
    <t>Запасные части &gt; Запчасти для бетоносмесителей &gt; ZITREK</t>
  </si>
  <si>
    <t>Шкив пластмасовый ZBR-440-500-600-700 Zitrek</t>
  </si>
  <si>
    <t xml:space="preserve">Венец 165/190 LS Zitrek </t>
  </si>
  <si>
    <t>Венец 165/190 LS Zitrek  Внутр.660. Наруж. 720 . ушек 6</t>
  </si>
  <si>
    <t>Привод В 1510 / В 1910 (220В) Zitrek</t>
  </si>
  <si>
    <t>Венец барабана В 1510 Zitrek</t>
  </si>
  <si>
    <t>Шестерня редуктора опрокидывания ZBR 260/440 Zitrek</t>
  </si>
  <si>
    <t>Венец барабана В 1308 Zitrek</t>
  </si>
  <si>
    <t>Венец барабана ZBR 260 Zitrek</t>
  </si>
  <si>
    <t>Привод В 1308 (220В) Zitrek</t>
  </si>
  <si>
    <t>Шестерня 125-190 LS</t>
  </si>
  <si>
    <t>Блок с кнопками ZBR 440/500/600/700  -  380В</t>
  </si>
  <si>
    <t>Блок с кнопками ZBR 260  -  380В</t>
  </si>
  <si>
    <t>Блок с кнопками ZBR 440/500/600/700  -  220В</t>
  </si>
  <si>
    <t>Подшипник 32208 ZBR 500/600/700  (на ось барабана)</t>
  </si>
  <si>
    <t>Подшипник 32210 ZBR 500/600/700 (на ось барабана)</t>
  </si>
  <si>
    <t>Блок с кнопками ZBR 440  -  220В</t>
  </si>
  <si>
    <t>Подшипник 6008 rs  (вал опорный)</t>
  </si>
  <si>
    <t>Подшипник 6003 zz  (вал привода)</t>
  </si>
  <si>
    <t>Вал приводной на Zitrek ZBR 260</t>
  </si>
  <si>
    <t>Подшипник 6204Z ZBR 260 (LOZ-6204-ZZ) на вал привода</t>
  </si>
  <si>
    <t>Подшипник 6207-2RS ZBR 260 на ось барабана, верх</t>
  </si>
  <si>
    <t>Подшипник 6208-2RS ZBR 260 на ось барабана, низ</t>
  </si>
  <si>
    <t xml:space="preserve">Шестерня к Zitrek ZBR 250/220V </t>
  </si>
  <si>
    <t>Венец  С1206/1406 Zitrek</t>
  </si>
  <si>
    <t>Вал шестерня маховика ZBR 250</t>
  </si>
  <si>
    <t>Шестерня к Zitrek Z120, Z140</t>
  </si>
  <si>
    <t>Венец ZBR 250/220V Zitrek</t>
  </si>
  <si>
    <t>Венец барабана В 1910 Zitrek</t>
  </si>
  <si>
    <t>Колесо Zitrek 1206/1406</t>
  </si>
  <si>
    <t>Колесо Zitrek Z120,160,.200</t>
  </si>
  <si>
    <t>Шестерня коническая Zitrek B1910 аналог сбр 125.00.00.004</t>
  </si>
  <si>
    <t>Болт шестерни к Zitrek ZBR 250/220V (2017)</t>
  </si>
  <si>
    <t>Вал барабана к Zitrek ZBR 250/220V</t>
  </si>
  <si>
    <t>Вал привода к Zitrek ZBR 250/220V</t>
  </si>
  <si>
    <t>Вал привода к Zitrek ZBR 250/220V (2017)</t>
  </si>
  <si>
    <t>Венец к Zitrek Z120, 140</t>
  </si>
  <si>
    <t>Венец к Zitrek Z160</t>
  </si>
  <si>
    <t>Шестерня к Zitrek Z160</t>
  </si>
  <si>
    <t>Шестерня С 1206/1406 Zitrek</t>
  </si>
  <si>
    <t>Шкив к Zitrek Z120, 140, 160, 200</t>
  </si>
  <si>
    <t>Шкив к Zitrek Z70</t>
  </si>
  <si>
    <t>Шкив к С 1206/1406 Zitrek</t>
  </si>
  <si>
    <t>Электродвигатель 125-165LS (220В, 0,7кВт) Zitrek</t>
  </si>
  <si>
    <t>Шкив привода Zitrek 1205</t>
  </si>
  <si>
    <t>Шкив привода малый к Zitrek ZBR 250/220V (2017)</t>
  </si>
  <si>
    <t>Электродвигатель к Zitrek Z120, 140</t>
  </si>
  <si>
    <t>Электродвигатель к С 1206/1406 Zitrek (0,55 кВт, 220В)</t>
  </si>
  <si>
    <t>Электродвигатель к Zitrek ZBR 250/220V (до2017)</t>
  </si>
  <si>
    <t>Заклепка 6х40LS Zitrek</t>
  </si>
  <si>
    <t>Вал привода В-1308-FK (176мм)</t>
  </si>
  <si>
    <t>Колесо к Zitrek ZBR 250/220V</t>
  </si>
  <si>
    <t>Крепление двигателя (пластик) к Zitrek ZBR 250/220V</t>
  </si>
  <si>
    <t>Пистон крепления колеса Zitrek 1308/1510/1910</t>
  </si>
  <si>
    <t>Вал шестерни к Zitrek Z200, 220</t>
  </si>
  <si>
    <t>Кронштейн крепление электродвигателя С 1206/1406 Zitrek</t>
  </si>
  <si>
    <t>Крышка нижняя подшипника барабана к Zitrek ZBR 250/220V</t>
  </si>
  <si>
    <t>Пружина колеса опрокидывания С1206/1406 Zitrek</t>
  </si>
  <si>
    <t>Кронштейн крепления двигателя бетоносмесителя метал.</t>
  </si>
  <si>
    <t>Крепление привода Z-70</t>
  </si>
  <si>
    <t>Вал шестерни к Zitrek Z120</t>
  </si>
  <si>
    <t>Вал привода В-1510-FK (197мм)</t>
  </si>
  <si>
    <t>Вал шестерни Z 160, Z 200</t>
  </si>
  <si>
    <t>Выключатель к Zitrek Z 120, 140, 160, 200 (4контакта)</t>
  </si>
  <si>
    <t>Запасные части &gt; Запчасти для бетоносмесителей &gt; СБ</t>
  </si>
  <si>
    <t>Вал бетоносмесителя СБ-500</t>
  </si>
  <si>
    <t>Вал опорный СБ-100.01.004</t>
  </si>
  <si>
    <t>Вал-шестерня СБ-100.01.002</t>
  </si>
  <si>
    <t>Венец зубчатый СБ-100.01.012</t>
  </si>
  <si>
    <t>Саттелит СБ-100.01.001</t>
  </si>
  <si>
    <t>Шестерня  0000012  А (СБ-60)</t>
  </si>
  <si>
    <t>Шестерня  0000012 (СБ-60)</t>
  </si>
  <si>
    <t>Шестерня ведущая со шкивом  для  СБ-80</t>
  </si>
  <si>
    <t>Запасные части &gt; Запчасти для бетоносмесителей &gt; СБР</t>
  </si>
  <si>
    <t>Вал 0000001 к механизму опрокидования СБР-320, СБР</t>
  </si>
  <si>
    <t>Вал 0000001 к механизму опрокидования СБР-320, СБР-430</t>
  </si>
  <si>
    <t>Вал 0000007</t>
  </si>
  <si>
    <t xml:space="preserve">Вал опорный 00.00.007 к СБР-125; 132, </t>
  </si>
  <si>
    <t>Вал привода 00.00.008 к СБР-260 (95454032)</t>
  </si>
  <si>
    <t>Вал привода 00.00.011 к СБР-320; 430</t>
  </si>
  <si>
    <t>Вал-шестерня 0000007</t>
  </si>
  <si>
    <t>Вал-шестерня 04.00.001</t>
  </si>
  <si>
    <t>Вал-шестерня 04.00.002</t>
  </si>
  <si>
    <t>Венец 01.00.001 (СБР-125 ;132)</t>
  </si>
  <si>
    <t>Венец 00.00.003 (СБР-150-190) (95448004) /Denzel 200</t>
  </si>
  <si>
    <t>Венец 02.00.005 (СБР-320/430/440/500) (95458004)</t>
  </si>
  <si>
    <t>Венец 02.00.011 (СБР-260) 95454004</t>
  </si>
  <si>
    <t>Втулка 0000009</t>
  </si>
  <si>
    <t>Втулка 00.00.006</t>
  </si>
  <si>
    <t>Втулка 0000004</t>
  </si>
  <si>
    <t>Колесо зубчатое  00.00.008</t>
  </si>
  <si>
    <t>Колесо зубчатое 0000005 (СБР-320)</t>
  </si>
  <si>
    <t>Кронштейн СБР-200 0000030</t>
  </si>
  <si>
    <t>Кронштейн СБР-200 0000031</t>
  </si>
  <si>
    <t>Прокладка 02.00.009 (95454040) СБР-260</t>
  </si>
  <si>
    <t>Шестерня 00000006 узкая СБР-320-500 редуктора</t>
  </si>
  <si>
    <t>Шестерня 0000004 (СБР-320) широкая</t>
  </si>
  <si>
    <t>Шестерня 0000019 (СБР-200)</t>
  </si>
  <si>
    <t xml:space="preserve">Шестерня 04.00.003 СБР-260		</t>
  </si>
  <si>
    <t>Шестерня ведущая  СБР-320.00.00.012  (СБР 320/430/440/500) (95458003)</t>
  </si>
  <si>
    <t>Шестерня ведущая  00.00.012</t>
  </si>
  <si>
    <t>Шестерня ведущая СБР-125.00.00.004 (95440003)</t>
  </si>
  <si>
    <t>Шестерня ведущая 00.00.007 (95454003) СБР 260</t>
  </si>
  <si>
    <t>Шкив 1100000 к СБР-260</t>
  </si>
  <si>
    <t>Шкив пластмассовый СБР-132А.02.00.004</t>
  </si>
  <si>
    <t>Привод к СБР  (220 В  700 Вт ) (95443013)</t>
  </si>
  <si>
    <t>Крышка СБР-200.00.00.018 (на опорный вал)</t>
  </si>
  <si>
    <t>Крышка СБР-200.00.00.047(на опорный вал)</t>
  </si>
  <si>
    <t>Плита СБР-132А.02.00.000сб</t>
  </si>
  <si>
    <t>Крышка 00.00.014 кС БР-320</t>
  </si>
  <si>
    <t>Шкив СБР-220.05.00.000 (вал)</t>
  </si>
  <si>
    <t>Выключатель (KJD18/KJD17/KLD28) СБР-150/170 (220В) (95424001)</t>
  </si>
  <si>
    <t>Крышка 00.00.002 к СБР-320</t>
  </si>
  <si>
    <t>Крышка 00.00.003 к СБР-320</t>
  </si>
  <si>
    <t>Пружина 00.00.035 к СБР-320</t>
  </si>
  <si>
    <t>Траверса 03.00.000-01 к СБР-260</t>
  </si>
  <si>
    <t>Корпус СБР-500А.00.00.001 для червячного редуктора</t>
  </si>
  <si>
    <t>Червячный редуктор СБР-500А.01.00.000 (новый) (95457017)</t>
  </si>
  <si>
    <t>Вал СБР-320,14,00,002 мех. опр. (новый редуктор)</t>
  </si>
  <si>
    <t>Вал  СБР-320,14,00,002 мех. опр.</t>
  </si>
  <si>
    <t>Вал СБР-320.14.00.003 мех. опр. (новый редуктор)</t>
  </si>
  <si>
    <t>Вал СБР-320.14.00.003 мех. опр.</t>
  </si>
  <si>
    <t>Выключатель автоматический М611 2,5</t>
  </si>
  <si>
    <t>Маховик СБР-260.07.00.000</t>
  </si>
  <si>
    <t>Колесо 1200000</t>
  </si>
  <si>
    <t>Колесо пластмассовое СБР-132</t>
  </si>
  <si>
    <t>Колесо пластмассовое  СБР-132</t>
  </si>
  <si>
    <t>Шкив большой 0100000 к СБР-320-500 нового образца 95458014</t>
  </si>
  <si>
    <t>Шкив СБР-220.0000.07 двиг.</t>
  </si>
  <si>
    <t>Втулка СБР-320.01.01.101</t>
  </si>
  <si>
    <t>Крышка СБР-260Б.1.00.00.002</t>
  </si>
  <si>
    <t>Шкив 0900000 к СБР-320 под клиновой ремень</t>
  </si>
  <si>
    <t>Вал опорный 02.00.001 к СБР-260 (95454035)</t>
  </si>
  <si>
    <t>Вал опорный 02.00.006 к СБР-320, СБР-430</t>
  </si>
  <si>
    <t>Выключатель КОА-2Т (СБР-220;260/ 220В) (95455001)</t>
  </si>
  <si>
    <t>Вал привода СБР-125А</t>
  </si>
  <si>
    <t>РЕДУКТОР СБР-320.14.00.000СБ</t>
  </si>
  <si>
    <t>Колесо к СБР-260 - 00.00.010 (95454033)</t>
  </si>
  <si>
    <t>Вал опорный СБР-170, СБР-190</t>
  </si>
  <si>
    <t>Крыльчатка к СБР</t>
  </si>
  <si>
    <t>Крышка 0200002/01 к СБР-320</t>
  </si>
  <si>
    <t>Шкив 0000022 к СБР-320 (на двигатель)</t>
  </si>
  <si>
    <t xml:space="preserve">Шкив 1600001 СБР-260 </t>
  </si>
  <si>
    <t>Шкив СБР-320-500 320.00.00.034 (на двигатель нового образца) 95458013</t>
  </si>
  <si>
    <t>Шайба 00.00.015 к СБР-320</t>
  </si>
  <si>
    <t>Шестерня ведущая 01.00.004 (старого образца 11 зубов 125-190)</t>
  </si>
  <si>
    <t>Выключатель автоматический 3SМ19 (95457030)</t>
  </si>
  <si>
    <t>Штифт разрезной 5х4 ISO 8752</t>
  </si>
  <si>
    <t>Привод ЭПБ-07В.00.00.000 (95422020)  В-125</t>
  </si>
  <si>
    <t>Шкив ЭПБ-07А.3.00.00.001 (95421025)</t>
  </si>
  <si>
    <t>Вал СБР-132А.3.01.00.002 (95421019)</t>
  </si>
  <si>
    <t>Вал СБР-440А.1.02.00.002 (95458029 )</t>
  </si>
  <si>
    <t>Крышка привода ЭПБ-07,00,00,003 (95446017)</t>
  </si>
  <si>
    <t>Привод BFO к СБР 125-132-150-170-190 (380В, кВт)</t>
  </si>
  <si>
    <t>Шкив СБР-320.00.00.035-01 большой</t>
  </si>
  <si>
    <t>Запасные части &gt; Запчасти для подъёмников ZLP &gt; Лебёдка</t>
  </si>
  <si>
    <t>Набор фиксации лебёдки (чека + болты) ZLP-630</t>
  </si>
  <si>
    <t>Направляющая троса пластмассовая LTD63-2 ZLP-630</t>
  </si>
  <si>
    <t>Направляющая лента Litl Swan LTD63.3 ZLP-630</t>
  </si>
  <si>
    <t>Направляющая лента (стальная)	 LTD63.3 ZLP-630</t>
  </si>
  <si>
    <t>Узел прижимной	LTD63.1 , LTD50.1 ZLP-630</t>
  </si>
  <si>
    <t>Центробежный тормоз	LTD63. ZLP-630</t>
  </si>
  <si>
    <t xml:space="preserve">Центробежный тормоз	LTD63.4 </t>
  </si>
  <si>
    <t xml:space="preserve">Фрикционный диск лебёдки ZLP-630 </t>
  </si>
  <si>
    <t xml:space="preserve">Фрикционный диск LTD80-15 </t>
  </si>
  <si>
    <t>Направляющая лента Truemax LTD63.3 ZLP-630</t>
  </si>
  <si>
    <t>Редуктор лебедки LTD63 (без электродвигателя) ZLP-630</t>
  </si>
  <si>
    <t>Корпус лебёдки	LTD-6,3 для ZLP-630</t>
  </si>
  <si>
    <t>Лебедка LTD6.3 для подъемника серии ZLP-630</t>
  </si>
  <si>
    <t>Рабочий диск LTD63-12 ZLP-630</t>
  </si>
  <si>
    <t>Рабочий диск (колесо)	LTD63-12</t>
  </si>
  <si>
    <t>Запасные части &gt; Запчасти для подъёмников ZLP &gt; Трос / Канат / Крепёж / Груз</t>
  </si>
  <si>
    <t>Груз троса ZLP бетон</t>
  </si>
  <si>
    <t>Противовес к подъемнику ZLP</t>
  </si>
  <si>
    <t>Канат (трос) оцинкованный 4*31WS+FC 8.3 мм, для ZLP бухта 100 метров</t>
  </si>
  <si>
    <t xml:space="preserve">Коуш </t>
  </si>
  <si>
    <t>Болт головки консоли М20х140</t>
  </si>
  <si>
    <t>Ограничитель верхний ZLP (пластик)</t>
  </si>
  <si>
    <t>Зажим для троса D=10 mm</t>
  </si>
  <si>
    <t>Болт платформы М12х140</t>
  </si>
  <si>
    <t>Болт муфты М18х140</t>
  </si>
  <si>
    <t>Комплект крепежа ZLP-630</t>
  </si>
  <si>
    <t xml:space="preserve">Комплект крепежа ZLP-630 </t>
  </si>
  <si>
    <t>Болт консоли М14х140</t>
  </si>
  <si>
    <t>Ограничитель верхний ZLP (сталь)</t>
  </si>
  <si>
    <t>Канат (трос) оцинкованный 4*31WS+FC 8.3 мм, для ZLP 1 метр</t>
  </si>
  <si>
    <t>Запасные части &gt; Запчасти для подъёмников ZLP &gt; Части рабочей платформы / ловитель</t>
  </si>
  <si>
    <t>Ловитель LSF30 Litl Swan</t>
  </si>
  <si>
    <t>Ловитель LSF30</t>
  </si>
  <si>
    <t xml:space="preserve">Колесо большегруз. повор. Д-160 мм без тормоза </t>
  </si>
  <si>
    <t>Ловитель LSF30 Truemax</t>
  </si>
  <si>
    <t>Колесо транспортировочное пластик</t>
  </si>
  <si>
    <t>Установочная (боковая) стенка платформы</t>
  </si>
  <si>
    <t>Передняя балюстрада платформы</t>
  </si>
  <si>
    <t xml:space="preserve">Передняя балюстрада платформы </t>
  </si>
  <si>
    <t>Задняя балюстрада платформы ZLP</t>
  </si>
  <si>
    <t xml:space="preserve">Задняя балюстрада платформы </t>
  </si>
  <si>
    <t>Основание платформы</t>
  </si>
  <si>
    <t xml:space="preserve">Основание платформы </t>
  </si>
  <si>
    <t>Колодки ловителя ZLP</t>
  </si>
  <si>
    <t>Запасные части &gt; Запчасти для подъёмников ZLP &gt; Электрооборудование</t>
  </si>
  <si>
    <t>Термореле защиты электродвигателя ZLP монтаж на пускатель</t>
  </si>
  <si>
    <t>Кабель КГ 3х2,5+1х1,5</t>
  </si>
  <si>
    <t>Выключатель дифференциальный автоматический 3Р+N/25А</t>
  </si>
  <si>
    <t>Аварийный выключатель (Кнопка "СТОП") ZLP-630</t>
  </si>
  <si>
    <t>Концевой выключатель подъёма ZLP-630  LXK3-20S/T</t>
  </si>
  <si>
    <t>Диод 6А10 (Р600М)1000В</t>
  </si>
  <si>
    <t>Выпрямитель электромагнитного тормоза со встроенной защитой ZLP</t>
  </si>
  <si>
    <t>Кабель для ZLP 100 метров ( 5*2,5мм)</t>
  </si>
  <si>
    <t>Лампа зелёная 24/36В</t>
  </si>
  <si>
    <t>Лампа красная 24/36В</t>
  </si>
  <si>
    <t>Разъём кабельный 12 pin вилка</t>
  </si>
  <si>
    <t>Разъём кабельный 12 pin розетка</t>
  </si>
  <si>
    <t xml:space="preserve">Кабель управления лебёдкой ZLP ( 9х2,5 ) </t>
  </si>
  <si>
    <t>Электрощит ZLP630</t>
  </si>
  <si>
    <t xml:space="preserve">Электрощит		ZLP630 </t>
  </si>
  <si>
    <t>Трансформатор понижающий цепей управления 63ВА, AC380В/36В+5В</t>
  </si>
  <si>
    <t>Предохранитель плавкий	1RD,2RD	RT18-32/RT18-4A</t>
  </si>
  <si>
    <t xml:space="preserve">Предохранитель плавкий	1RD,2RD	RT18-32/RT18-4A </t>
  </si>
  <si>
    <t>Электродвигатель трехфазный YEJ90L-4 1,5 кВт в сборе с э/м тормозом лебедки LTD6.3</t>
  </si>
  <si>
    <t>Тормоз электромагнитный лебедки LTD6.3 для ZLP-630</t>
  </si>
  <si>
    <t>Разъём кабельный 8 pin вилка</t>
  </si>
  <si>
    <t>Разъём кабельный 8 pin розетка</t>
  </si>
  <si>
    <t>Термореле защиты электродвигателя ZLP монтаж на планку</t>
  </si>
  <si>
    <t>Трансформатор понижающий цепей управления 63ВА, AC380В/24В+5В</t>
  </si>
  <si>
    <t>Кабель управления 30 метров</t>
  </si>
  <si>
    <t>Кабель КГ 3х25+1х10</t>
  </si>
  <si>
    <t>Запасные части &gt; Запчасти для СПЛИТСТОУН (виброплиты, мозаично-шлифовальные машины, нарезчики швов) &gt; Виброплиты</t>
  </si>
  <si>
    <t>Пружина колодки сцепления VS</t>
  </si>
  <si>
    <t>Комплект колодок (с пружинами) VS244.350</t>
  </si>
  <si>
    <t>Виброгаситель ВП252.00.200</t>
  </si>
  <si>
    <t>Муфта центробежная для VS-246</t>
  </si>
  <si>
    <t>Вал VS244.402</t>
  </si>
  <si>
    <t>Груз-дебаланс VS244.403</t>
  </si>
  <si>
    <t>Плита 244.01.000Б</t>
  </si>
  <si>
    <t>Вибратор для VS-246.100</t>
  </si>
  <si>
    <t>Муфта центробежная для VS-244  (19вал)</t>
  </si>
  <si>
    <t>Колодка VS244.340</t>
  </si>
  <si>
    <t>Подушка 244.00.200</t>
  </si>
  <si>
    <t>Вибратор для VS-244.400</t>
  </si>
  <si>
    <t>Вибратор для VS245E8.100</t>
  </si>
  <si>
    <t>Вал VS309.404</t>
  </si>
  <si>
    <t>Втулка 25.105</t>
  </si>
  <si>
    <t>Муфта центробежная для VS-244.300-03  (20вал)</t>
  </si>
  <si>
    <t>Кольцо 060-070-58 ГОСТ 9833-73</t>
  </si>
  <si>
    <t>Кольцо 044-052-46 ГОСТ 9833-73</t>
  </si>
  <si>
    <t xml:space="preserve">Подшипник 22308 (3608) 40х90х,33мм </t>
  </si>
  <si>
    <t>Запасные части &gt; Запчасти для компрессоров &gt; АСО Бежецк ( 416 / 415 / 412 / 24 / 25 ) &gt; К-24/25</t>
  </si>
  <si>
    <t>Крышка К 24.01.00.006</t>
  </si>
  <si>
    <t>Розетка К24.01.00.104</t>
  </si>
  <si>
    <t>Ремонтный комплект РК-6 (24М)по 3 кольца</t>
  </si>
  <si>
    <t>Розетка К24.01.00.105</t>
  </si>
  <si>
    <t xml:space="preserve">Корпус подшипника К24.01.00.005 </t>
  </si>
  <si>
    <t>Блок цилиндров К 24М 01.00.010</t>
  </si>
  <si>
    <t>Вал коленчатый К 24.01.00.002</t>
  </si>
  <si>
    <t>Вкладыш (С412, К 24) С 412.01.01.002</t>
  </si>
  <si>
    <t>Вкладыш (С412, К 24) С 412.01.01.003</t>
  </si>
  <si>
    <t>Колесо поворотное К25.04.00.100</t>
  </si>
  <si>
    <t>Крышка К 24.01.00.003</t>
  </si>
  <si>
    <t>Манжета 1-30х52</t>
  </si>
  <si>
    <t>Манжета 1-30х52 К24/25</t>
  </si>
  <si>
    <t>Поршень с шатуном  К 24М 01.02.000</t>
  </si>
  <si>
    <t>Прокладка К 24.01.00.007</t>
  </si>
  <si>
    <t>Прокладка К 24.01.00.008</t>
  </si>
  <si>
    <t>Прокладка К 24.01.00.009</t>
  </si>
  <si>
    <t>Прокладка К 24.01.00.011</t>
  </si>
  <si>
    <t>Прокладка К 24.01.00.014</t>
  </si>
  <si>
    <t>Прокладка К 24.01.00.103</t>
  </si>
  <si>
    <t>Регулятор давления К 24.02.00.100</t>
  </si>
  <si>
    <t>Ремонтный комплект РК-6 (24М)</t>
  </si>
  <si>
    <t>Шатун К 24.01.01.100</t>
  </si>
  <si>
    <t>Щуп С 412.01.00.018-01 (К-24)</t>
  </si>
  <si>
    <t>Сепаратор К-24 01.00.107</t>
  </si>
  <si>
    <t>Сепаратор К-24 01.00.107-01</t>
  </si>
  <si>
    <t>Клапан предохранительный 0,8 мПа  1/4" к К-24М</t>
  </si>
  <si>
    <t>Шатун К24М.01.03.200</t>
  </si>
  <si>
    <t>Картер К 24.01.00.001</t>
  </si>
  <si>
    <t>Колесо Ф-200 К-1.04.00.200 (К-24)</t>
  </si>
  <si>
    <t>Колесо К1.04.00.200(ф200)</t>
  </si>
  <si>
    <t>Головка компрессорная К24М</t>
  </si>
  <si>
    <t>Седло К24.01.00.106</t>
  </si>
  <si>
    <t>Кольцо 016-020-25</t>
  </si>
  <si>
    <t>Трубопровод К24.00.00.200</t>
  </si>
  <si>
    <t>Маховик К 24.01.00.300</t>
  </si>
  <si>
    <t>Поршень в сборе К 24 М.01.02.300 d=79 мм</t>
  </si>
  <si>
    <t>Шкив К 24.00.00.001</t>
  </si>
  <si>
    <t>Ограждение К24.00.02.000</t>
  </si>
  <si>
    <t>Блок клапанный К 24.01.00.100</t>
  </si>
  <si>
    <t>Манжета 30х52х10</t>
  </si>
  <si>
    <t>Запасные части &gt; Запчасти для компрессоров &gt; АСО Бежецк ( 416 / 415 / 412 / 24 / 25 ) &gt; К-33</t>
  </si>
  <si>
    <t>Реле давления MDR 3/25 Атм. вход 1/2"</t>
  </si>
  <si>
    <t>Поршень с шатуном ЦНД К33.06.00.200</t>
  </si>
  <si>
    <t>Блок цилиндров К33.06.00.006</t>
  </si>
  <si>
    <t>Клапан предохранительный С415.02.02.100-02</t>
  </si>
  <si>
    <t>Палец поршня С415.01.00.202</t>
  </si>
  <si>
    <t>Поршень с шатуном ЦНД К33.06.00.300</t>
  </si>
  <si>
    <t>Поршень С415.01.00.301 79мм</t>
  </si>
  <si>
    <t>Ремонтный комплект РК-7 (К33 Ф108-79-52)</t>
  </si>
  <si>
    <t>Клапан предохранительный С415.05.00.200-01 0,8МПа 1/4"</t>
  </si>
  <si>
    <t>Реле давления MDR 3/25 Атм. вход 1-3/8"и 3-1/4</t>
  </si>
  <si>
    <t>Головка компрессоррная К33.01</t>
  </si>
  <si>
    <t>Головка компрессоррная К33.06</t>
  </si>
  <si>
    <t>Запасные части &gt; Запчасти для компрессоров &gt; ПКС, ПКСД</t>
  </si>
  <si>
    <t>Кольцо стопорное вал коленчатый ПК-5,25</t>
  </si>
  <si>
    <t>Кронштейн отводки ПКСД-5-25 (нового образца)</t>
  </si>
  <si>
    <t>Кольцо стопорное пальца поршня</t>
  </si>
  <si>
    <t>Клапан первой ступени ЦНД</t>
  </si>
  <si>
    <t>Палец поршня ЦНД</t>
  </si>
  <si>
    <t>Поршень ЦНД</t>
  </si>
  <si>
    <t>Клапан второй ступени ЦВД</t>
  </si>
  <si>
    <t>Палец поршня ЦВД</t>
  </si>
  <si>
    <t>Поршень ЦВД</t>
  </si>
  <si>
    <t>Цилиндр ВД ПКС</t>
  </si>
  <si>
    <t>Вал коленчатый ПК-5,25</t>
  </si>
  <si>
    <t>Диск сцепления ПКС</t>
  </si>
  <si>
    <t>Цилиндр НД ПКС</t>
  </si>
  <si>
    <t>Вкладыш ВК-51.00 КОМПЛЕКТ 12шт</t>
  </si>
  <si>
    <t>Вкладыш ВК-51.00 Комплект 12 шт.</t>
  </si>
  <si>
    <t>Вкладыш ВК-51.00</t>
  </si>
  <si>
    <t>Прокладки ПК-5,25</t>
  </si>
  <si>
    <t>Гайка вала коленчатого ПК-5,25</t>
  </si>
  <si>
    <t>Шайба гайки вала коленчатого ПК-5,25</t>
  </si>
  <si>
    <t>Шайба контрящая гайки вала коленчатого ПК-5,25</t>
  </si>
  <si>
    <t>Устройство натяжное</t>
  </si>
  <si>
    <t>Клапан предохранительный 3,4 кг/см 26.03.07.00-008</t>
  </si>
  <si>
    <t>Клапан обратный (ПКС)</t>
  </si>
  <si>
    <t>Шатуно-поршневая группа ЦНД 32.03.00.00-004 сб</t>
  </si>
  <si>
    <t>Шатуно-поршневая группа ЦВД 32.04.00.00-001 сб</t>
  </si>
  <si>
    <t>Пластина обратного клапана 26.03.01.00-000</t>
  </si>
  <si>
    <t>Седло обратного клапана 26.03.00.01-017</t>
  </si>
  <si>
    <t>Упор обратного клапана 26.03.00.02-014</t>
  </si>
  <si>
    <t>Крышка боковая малая 33.01.00.04-014 (ПКС)</t>
  </si>
  <si>
    <t>Сапун32.11.00.00-001сб</t>
  </si>
  <si>
    <t>Датчик давления масла на масляный насос</t>
  </si>
  <si>
    <t>Теплообменник ПК</t>
  </si>
  <si>
    <t>Крышка передн. 32.01.00.02-004</t>
  </si>
  <si>
    <t>Палец муфты ПКС</t>
  </si>
  <si>
    <t>Кольцо пластмассовое для пальца муфты ПКС</t>
  </si>
  <si>
    <t>Кольцо резиновое К-4 ПКС</t>
  </si>
  <si>
    <t>Сетка фильтра 32.01.02.00-006</t>
  </si>
  <si>
    <t>Сильфон к ПКС</t>
  </si>
  <si>
    <t>Полумуфта ведомая 218.03.07.00-00 сб</t>
  </si>
  <si>
    <t xml:space="preserve">Колодка сцепления ПКСД </t>
  </si>
  <si>
    <t>Фильтрующий элемент воздушный ПКС</t>
  </si>
  <si>
    <t>Манометр воздуха до 16кг/с</t>
  </si>
  <si>
    <t>Палец муфты в сборе ПКС</t>
  </si>
  <si>
    <t>Вал коленчатый ПК-3,5</t>
  </si>
  <si>
    <t>Вал соединительный шлицевой</t>
  </si>
  <si>
    <t>Вентилятор в сборе</t>
  </si>
  <si>
    <t>Клапан предохранительный 7 кгс/см</t>
  </si>
  <si>
    <t>Коллектор нагнетательный ПК-5,25</t>
  </si>
  <si>
    <t>Корпус компрессора ПК-5,25</t>
  </si>
  <si>
    <t>Насос масл.ПКС  прав.вращ. 32.09.00.00-006сб</t>
  </si>
  <si>
    <t>Пружина клапана ЦВД 32.21.00.02-006</t>
  </si>
  <si>
    <t>Пружина клапана ЦНД 32.20.00.03-006</t>
  </si>
  <si>
    <t>Вкладыш ВК-51,15</t>
  </si>
  <si>
    <t>Ограждение вентилятора ПКС 33.05.01.00-020сб</t>
  </si>
  <si>
    <t>Компенсатор</t>
  </si>
  <si>
    <t>Диффузор кожуха нижний 33.12.00.00-001</t>
  </si>
  <si>
    <t>Пробка картера сливная</t>
  </si>
  <si>
    <t>Кольца комплект ПК 3,5</t>
  </si>
  <si>
    <t>Вкладыш ВК-51.075</t>
  </si>
  <si>
    <t>Полумуфта ведомая ПКС</t>
  </si>
  <si>
    <t>Полумуфта ведущая ПКС (на коленчатый вал)</t>
  </si>
  <si>
    <t>Манометр масла до 10кг/с</t>
  </si>
  <si>
    <t>Шатун ПК</t>
  </si>
  <si>
    <t>Фильтр воздушный ПКС в сборе</t>
  </si>
  <si>
    <t>Щуп ПКС</t>
  </si>
  <si>
    <t>Датчик 26.03.03.00-006 сб</t>
  </si>
  <si>
    <t>Фильтрующий элемент воздушный С1368 MANN</t>
  </si>
  <si>
    <t>Кольца комплект ПК 5,25</t>
  </si>
  <si>
    <t>Вал сцепления 28.10.00.03-004</t>
  </si>
  <si>
    <t>Пластина стопорная (шатуна) 32.03.00.05-012</t>
  </si>
  <si>
    <t>Клапан предохранительный 8 кгс/см</t>
  </si>
  <si>
    <t>Вал сцепления 28.10.00.03-004 нового образца</t>
  </si>
  <si>
    <t>Коллектор выпускной ПК-5,25</t>
  </si>
  <si>
    <t>Насос масл.ПКС  лев.вращ. 32.09.00.00-019сб</t>
  </si>
  <si>
    <t>Полумуфта ведущая фрикционно-центробежная ПКСД</t>
  </si>
  <si>
    <t>Полумуфта ведомая ПКС 5,25 со шкивом</t>
  </si>
  <si>
    <t>Полумуфта ведушая ПКС 5,25 на эл. двигатель</t>
  </si>
  <si>
    <t>Узел коленвала 5,25 (с подшипниками)</t>
  </si>
  <si>
    <t>Головка компрессорная ПК-3,5</t>
  </si>
  <si>
    <t>Головка компрессорная ПК-5,25</t>
  </si>
  <si>
    <t>Корпус коробки клапанной ЦНД</t>
  </si>
  <si>
    <t>Узел коленвала 3,5 (с подшипниками)</t>
  </si>
  <si>
    <t>Фильтр масляный ПКС</t>
  </si>
  <si>
    <t>Сервомеханизм</t>
  </si>
  <si>
    <t>Вкладыш ВК-51.00 (1ком-кт - 2 полукольца)</t>
  </si>
  <si>
    <t>Полумуфта ведушая ПКС 33.04.00.01-011</t>
  </si>
  <si>
    <t>Запасные части &gt; Запчасти для компрессоров &gt; АСО Бежецк ( 416 / 415 / 412 / 24 / 25 ) &gt; С-412</t>
  </si>
  <si>
    <t>Картер С 412М.01.00.001</t>
  </si>
  <si>
    <t>Клапан прямоточный С 412.01.00.810</t>
  </si>
  <si>
    <t>Маховик С412.01.00.500</t>
  </si>
  <si>
    <t>Поршень с шатуном С 412.01.01.000</t>
  </si>
  <si>
    <t>Прокладка С 412.01.00.004</t>
  </si>
  <si>
    <t>Прокладка С 412.01.00.005</t>
  </si>
  <si>
    <t>Прокладка С 412.01.00.013</t>
  </si>
  <si>
    <t>Прокладка С 412.01.00.805</t>
  </si>
  <si>
    <t>Прокладка С412.00.00.002</t>
  </si>
  <si>
    <t>Прокладка С412.01.00.014</t>
  </si>
  <si>
    <t>Регулятор давления С 412.02.03.000</t>
  </si>
  <si>
    <t>Трубка К 1.03.03.201</t>
  </si>
  <si>
    <t>Фильтр С412М.01.00.100 металл</t>
  </si>
  <si>
    <t>Щуп С 412.01.00.018</t>
  </si>
  <si>
    <t>Кольцо МКЗ-100.00.00.019 ( под трубку )</t>
  </si>
  <si>
    <t>Кольцо 016-020-25 (С-412 щуп)</t>
  </si>
  <si>
    <t>Фильтр С412М.01.00.100 пластик</t>
  </si>
  <si>
    <t>Клапан С 412.02.00.009</t>
  </si>
  <si>
    <t>Ограждение КМ1.160.00.00.400 (К-11)</t>
  </si>
  <si>
    <t>Лопасть С412.01.00.502</t>
  </si>
  <si>
    <t>Головка компрессорная С412М</t>
  </si>
  <si>
    <t>Крышка цилиндров С412М.01.00.802</t>
  </si>
  <si>
    <t>Блок цилиндров С412.01.00.017</t>
  </si>
  <si>
    <t>Вал коленчатый С 412.01.00.003</t>
  </si>
  <si>
    <t>Пружина С 412.02.00.010</t>
  </si>
  <si>
    <t>Ремонтный комплект РК-2</t>
  </si>
  <si>
    <t>Сальник 120-3509070-А2</t>
  </si>
  <si>
    <t>Сальник 120-3509070-А2 С-412</t>
  </si>
  <si>
    <t>Фильтроэлемент ФВК-002</t>
  </si>
  <si>
    <t>Шкив С 412.00.00.003</t>
  </si>
  <si>
    <t>Разбрызгиватель С412М.01.01.001</t>
  </si>
  <si>
    <t>Крышка цилиндров С415М.01.00.001</t>
  </si>
  <si>
    <t>Комплект уплотнительных элементов С412М.70.00.000</t>
  </si>
  <si>
    <t>Шатун С412М.01.01.100 зч</t>
  </si>
  <si>
    <t>Палец С412М.01.01.009</t>
  </si>
  <si>
    <t>Запасные части &gt; Запчасти для компрессоров &gt; АСО Бежецк ( 416 / 415 / 412 / 24 / 25 ) &gt; С-415/416</t>
  </si>
  <si>
    <t>Кольцо 022-028-36</t>
  </si>
  <si>
    <t xml:space="preserve">Заглушка К1.02.00.403 реле давления </t>
  </si>
  <si>
    <t xml:space="preserve">Заглушка К1.02.00.403 </t>
  </si>
  <si>
    <t>Блок клапанный С 415.01.00.800</t>
  </si>
  <si>
    <t>Блок клапанный С 415М.01.00.800</t>
  </si>
  <si>
    <t>Блок клапанный С 416М.01.00.300</t>
  </si>
  <si>
    <t>Блок цилиндров С 415.01.00.002</t>
  </si>
  <si>
    <t>Блок цилиндров С 415М.01.00.002</t>
  </si>
  <si>
    <t>Вал коленчатый С 416.01.20.001</t>
  </si>
  <si>
    <t>Вал коленчатый С 416М.01.20.001</t>
  </si>
  <si>
    <t>Вкладыш С 415.01.00.101</t>
  </si>
  <si>
    <t>Вкладыш верхний С 415М.01.00.101</t>
  </si>
  <si>
    <t>Вкладыш С 415.01.00.102</t>
  </si>
  <si>
    <t>Вкладыш нижний С 415М.01.00.102</t>
  </si>
  <si>
    <t>Заглушка С 415.01.00.203</t>
  </si>
  <si>
    <t>Картер С 415.01.20.002</t>
  </si>
  <si>
    <t>Клапан обратный С 415М.02.00.130</t>
  </si>
  <si>
    <t>Клапан предохранительный 1,1 мПа  1/4"</t>
  </si>
  <si>
    <t>Клапан предохранительный С 415.01.01.200 (1/2 11бар)</t>
  </si>
  <si>
    <t>Клапан предохранительный С 415М.01.01.200</t>
  </si>
  <si>
    <t>Клапан предохранительный К3.03.00.200 (замена С 415.02.02.100)</t>
  </si>
  <si>
    <t>Колесо К6.02.04.000 (большое)</t>
  </si>
  <si>
    <t>Крест С 415М.02.00.014</t>
  </si>
  <si>
    <t>Крышка С 415М.01.20.003</t>
  </si>
  <si>
    <t>Крышка С 415М.01.20.011</t>
  </si>
  <si>
    <t>Лопасть С 416.01.00.003</t>
  </si>
  <si>
    <t>Манжета 40х60</t>
  </si>
  <si>
    <t>Манжета 1-40х60 С415/416</t>
  </si>
  <si>
    <t>Манометр МП-100Р (0,,,1,6)МПа 1/4"</t>
  </si>
  <si>
    <t>Маховик С 416.01.00.002</t>
  </si>
  <si>
    <t>Ограждение К 3.00.00.300-01 (правое)</t>
  </si>
  <si>
    <t>Палец поршня С 415.01.00.202</t>
  </si>
  <si>
    <t>Переходник К 1.02.00.002-01</t>
  </si>
  <si>
    <t>Переходник С415М.02.00.005</t>
  </si>
  <si>
    <t>Пластина клапанная С 415.01.00.807 (0,22мм)</t>
  </si>
  <si>
    <t>Пластина клапанная  С 415М..01.00.807</t>
  </si>
  <si>
    <t>Пластина клапанная С 415.01.00.811 (0,36мм)</t>
  </si>
  <si>
    <t>Пластина клапанная С 415М.01.00.811</t>
  </si>
  <si>
    <t>Пневморазгружатель С 415.01.00.700</t>
  </si>
  <si>
    <t>Поршень С 415.01.00.201</t>
  </si>
  <si>
    <t>Поршень с пальцем 375-1000106-10 (d=108мм)</t>
  </si>
  <si>
    <t>Поршень с шатуном С 415.01.00.100</t>
  </si>
  <si>
    <t>Поршень с шатуном С 415.01.00.200</t>
  </si>
  <si>
    <t>Поршень с шатуном ЦВД С 415М.01.00.200</t>
  </si>
  <si>
    <t>Прокладка С 415.00.00.002</t>
  </si>
  <si>
    <t>Прокладка С 415.01.00.034 (С 415.01.00.016)</t>
  </si>
  <si>
    <t>Прокладка С 415.01.00.021</t>
  </si>
  <si>
    <t>Прокладка С 415М.01.00.021</t>
  </si>
  <si>
    <t>Прокладка С 415.01.00.022</t>
  </si>
  <si>
    <t>Прокладка С 415М.01.00.022</t>
  </si>
  <si>
    <t>Прокладка С 415.01.10.009</t>
  </si>
  <si>
    <t>Прокладка С 415.01.10.013</t>
  </si>
  <si>
    <t>Прокладка С 415М.01.00.803 (пластик)</t>
  </si>
  <si>
    <t xml:space="preserve">Прокладка С 415М.01.00.803 </t>
  </si>
  <si>
    <t>Разбрызгиватель С 415.01.00.106</t>
  </si>
  <si>
    <t>Ремонтный комплект РК-1</t>
  </si>
  <si>
    <t>Ремонтный комплект РК-1 (С415М,С416М)</t>
  </si>
  <si>
    <t>Розетка С415М.01.00.804</t>
  </si>
  <si>
    <t>Розетка С415М.01.00.809</t>
  </si>
  <si>
    <t>Сапун С 415.01.20.300 (пластм.)</t>
  </si>
  <si>
    <t>Сепаратор С415М.01.00.805 (мягкий)</t>
  </si>
  <si>
    <t>Сепаратор С415М.01.00.805</t>
  </si>
  <si>
    <t>Сепаратор С415М.01.00.805-01 (жесткий )</t>
  </si>
  <si>
    <t>Сепаратор С415М.01.00.805-01</t>
  </si>
  <si>
    <t>Фильтр С415М.01.01.500 (пластм)</t>
  </si>
  <si>
    <t>Фильтроэлемент ФВК-001</t>
  </si>
  <si>
    <t>Фланец С 415.02.00.101 (Рессивер)</t>
  </si>
  <si>
    <t>Холодильник С415М. 01.00.300</t>
  </si>
  <si>
    <t>Шатун С 415.01.00.120</t>
  </si>
  <si>
    <t>Шатун ЦНД С 415М.01.00.120 зч</t>
  </si>
  <si>
    <t>Шатун С 415.01.00.220</t>
  </si>
  <si>
    <t>Шкив К 3.00.00.002</t>
  </si>
  <si>
    <t>Шпилька С 415.01.00.011-01 (длинная)</t>
  </si>
  <si>
    <t>Шпилька С 415.01.00.012</t>
  </si>
  <si>
    <t>Щуп С 415.01.00.006</t>
  </si>
  <si>
    <t>Шайба С415.01.00.009</t>
  </si>
  <si>
    <t>Шайба С415.01.00.008</t>
  </si>
  <si>
    <t>Клапан обратный С 415М.02.00.120 аллюминий</t>
  </si>
  <si>
    <t>Стопорное кольцо С415М.01.00.104</t>
  </si>
  <si>
    <t>Головка компрессорная С416М.01.00.000-09</t>
  </si>
  <si>
    <t>Кольцо уплотнительное С415М.01.00.007 (щуп)</t>
  </si>
  <si>
    <t xml:space="preserve">Кольцо уплотнительное С415М.01.00.007 </t>
  </si>
  <si>
    <t>Переходник МКЗ-100.00.00.012</t>
  </si>
  <si>
    <t>Переходник МКЗ-100.00.00.012 (реле давления)</t>
  </si>
  <si>
    <t>Крышка С415М.02.00.001 (клемная колодка)</t>
  </si>
  <si>
    <t>Кольцо 039-045-36-2-2 под пробку</t>
  </si>
  <si>
    <t>Картер С 416.01.20.002</t>
  </si>
  <si>
    <t>Клапан прямоточный С 415.01.00.400</t>
  </si>
  <si>
    <t>Клапан прямоточный С 416.01.00.500</t>
  </si>
  <si>
    <t>Кожух К3.02.00.001(клемная колодка)</t>
  </si>
  <si>
    <t>Колесо К 6.02.02.100</t>
  </si>
  <si>
    <t>Колесо М 217.03.03.000 (К-2 переднее)</t>
  </si>
  <si>
    <t>Колесо поворотное К 2.02.00.100</t>
  </si>
  <si>
    <t>Колесо поворотное К 6.02.02.000</t>
  </si>
  <si>
    <t>Коллектор С 415.01.00.008</t>
  </si>
  <si>
    <t>Коллектор С 415.01.00.110</t>
  </si>
  <si>
    <t>Коллектор С 416.01.00.200-01 (С-416М-01, К-3, С-416М1)</t>
  </si>
  <si>
    <t>Холодильник С416М. 01.00.700</t>
  </si>
  <si>
    <t>Корпус К2.00.00.101 (гайка большая)</t>
  </si>
  <si>
    <t>Трубопровод К3.00.00.600 (с гайкой в ресивер)</t>
  </si>
  <si>
    <t>Шкив С 415М.00.00.004 зч</t>
  </si>
  <si>
    <t>Трубопровод К2.00.00.100</t>
  </si>
  <si>
    <t>Ограждение К 2 00.00.300-01 (левое К-33)</t>
  </si>
  <si>
    <t>Головка компрессорная С415М.01.00.000-06</t>
  </si>
  <si>
    <t>Клапан обратный 4052/4 нового образца</t>
  </si>
  <si>
    <t>Трубка медная С416М.00.00.100 D18х1</t>
  </si>
  <si>
    <t>Патрубок С415М.02.00.003</t>
  </si>
  <si>
    <t>Шкив К20.00.00.001</t>
  </si>
  <si>
    <t>Коллектор С416М.01.00.200 (К-3, К-6, К-31) левый</t>
  </si>
  <si>
    <t>Манометр МП-100 для К-3</t>
  </si>
  <si>
    <t>Седло клапана С415М.01.00.808</t>
  </si>
  <si>
    <t>Коллектор С 415.01.00.003</t>
  </si>
  <si>
    <t xml:space="preserve">Фланец С 415М.01.00.019 </t>
  </si>
  <si>
    <t>Клапан обратный 4052/3 (G 1/2 - 1/2)  нового образца</t>
  </si>
  <si>
    <t>Шкив С 416М.00.00.002 зч</t>
  </si>
  <si>
    <t>Коллектор С 415.01.00.038 нового образца</t>
  </si>
  <si>
    <t>Трубопровод С415М.00.00.200</t>
  </si>
  <si>
    <t>Трубопровод К3.00.00.500 (с гайкой в ресивер)</t>
  </si>
  <si>
    <t>Манометр МП-63 для К-3 G 1/4"</t>
  </si>
  <si>
    <t>Вал коленчатый С 415.01.20.001</t>
  </si>
  <si>
    <t>Корпус подшипника С415.01.10.019</t>
  </si>
  <si>
    <t>Крышка С 415.01.00.001</t>
  </si>
  <si>
    <t>Крышка С 415.01.00.001-01</t>
  </si>
  <si>
    <t>Маховик С 415.01.00.004</t>
  </si>
  <si>
    <t>Ограждение К 2 00.00.300 (правое)</t>
  </si>
  <si>
    <t>Ограждение К 3.00.00.300  (С-416 левое)</t>
  </si>
  <si>
    <t>Прокладка С 415.01.00.006</t>
  </si>
  <si>
    <t>Прокладка С 415.01.00.007</t>
  </si>
  <si>
    <t>Пружина С 415.01.00.403</t>
  </si>
  <si>
    <t>Шпилька С 415.01.00.011(короткая)</t>
  </si>
  <si>
    <t>Шпилька С 415.01.00.011 (короткая)</t>
  </si>
  <si>
    <t>Регулятор Давления К6.02.00.200</t>
  </si>
  <si>
    <t>Прокладка П48х57х2</t>
  </si>
  <si>
    <t>Головка компрессорная С415М.01.00.000-07 (К-20, К-22)</t>
  </si>
  <si>
    <t>Головка компрессорная С415М.01.00.000-01</t>
  </si>
  <si>
    <t>Прокладка С 415.01.00.033</t>
  </si>
  <si>
    <t>Трубопровод С415М.00.00.100 (медн. тр.)</t>
  </si>
  <si>
    <t>Датчик уровня масла ДКУ-001 С415М.00.01.000</t>
  </si>
  <si>
    <t>Трубопровод С415.00.00.210</t>
  </si>
  <si>
    <t xml:space="preserve">Фильтр С415М.01.00.500 </t>
  </si>
  <si>
    <t>Прокладка С 415.01.00.015</t>
  </si>
  <si>
    <t>Прокладка С 415.01.00.015 (Под пневморазгружатель)</t>
  </si>
  <si>
    <t>Запасные части &gt; Манжеты, сальники</t>
  </si>
  <si>
    <t>Манжета 30х45-7</t>
  </si>
  <si>
    <t>Манжета 1.50х70</t>
  </si>
  <si>
    <t>Манжета  1.50х70 СБР-260 СО-50а</t>
  </si>
  <si>
    <t>Манжета 1,2-20х40-1</t>
  </si>
  <si>
    <t>Манжета 1,2-20х40-1лебёдка ЛЭФ-500</t>
  </si>
  <si>
    <t>Манжета 1,2-28х47-1</t>
  </si>
  <si>
    <t>Манжета 1,2--28х47-1лебёдка ЛЭФ-500</t>
  </si>
  <si>
    <t>Манжета 1,2-55х80-1</t>
  </si>
  <si>
    <t>Манжета 1,2-55х80-1 редуктор СБ-160/200 УКП1/10</t>
  </si>
  <si>
    <t>Манжета 45х65</t>
  </si>
  <si>
    <t>Манжета 45х65 РН-150/200 СО-210</t>
  </si>
  <si>
    <t>Сальник 1.1.55х80-3</t>
  </si>
  <si>
    <t>Сальник  1.1.55х80-3 ЛЭФ-500 СБ-160 /200</t>
  </si>
  <si>
    <t>Манжета 65*90</t>
  </si>
  <si>
    <t>Манжета 65*90 Вал элев. колеса ШС, опорный вал СБР-320</t>
  </si>
  <si>
    <t>Манжета 25х47х8</t>
  </si>
  <si>
    <t>Запасные части &gt; Запчасти для мотопомп</t>
  </si>
  <si>
    <t>Пробка качающего узла (41 мм)</t>
  </si>
  <si>
    <t>Сальник помпы (с двигателем GX 160)</t>
  </si>
  <si>
    <t>Насосная часть мотопомпы (PTG310ST)</t>
  </si>
  <si>
    <t>Пробка заливная и сливная (25 мм)</t>
  </si>
  <si>
    <t>Улитка PTG405T</t>
  </si>
  <si>
    <t>Муфта (PTG405T)</t>
  </si>
  <si>
    <t>Муфта (PTG307ST/310)</t>
  </si>
  <si>
    <t>Фланец выпускной (PTG307ST)</t>
  </si>
  <si>
    <t>Пробка качающего узла (22 мм)</t>
  </si>
  <si>
    <t>Пробка качающего узла (25 мм)</t>
  </si>
  <si>
    <t>Кольцо пробки качающего узла (25 мм)</t>
  </si>
  <si>
    <t>Прокладка пробки</t>
  </si>
  <si>
    <t>Сальник помпы PTG307</t>
  </si>
  <si>
    <t>Пробка качающего узла (32 мм)</t>
  </si>
  <si>
    <t>Впускной флянец помпы WP80</t>
  </si>
  <si>
    <t>Сальник качающего узла PTG208-307</t>
  </si>
  <si>
    <t>Насосная часть мотопомпы (PTG210ST)</t>
  </si>
  <si>
    <t>Крыльчатка PTG305 PTG307ST</t>
  </si>
  <si>
    <t>Улитка PTG307ST</t>
  </si>
  <si>
    <t>Кольцо улитки PTD306/PTG307ST</t>
  </si>
  <si>
    <t>Сальник качающего узла CP20</t>
  </si>
  <si>
    <t>Сетка водозаборная для грязной воды (патрубок d=75мм) метал.</t>
  </si>
  <si>
    <t>Сальник качающего узла CP30</t>
  </si>
  <si>
    <t>Клапан обратный помпы (диаметр патрубков 80 мм)</t>
  </si>
  <si>
    <t>Крыльчатка + улитка к помпе с патрубком 50 мм</t>
  </si>
  <si>
    <t>Кольцо уплотнительное WT20X, WT30X 78134</t>
  </si>
  <si>
    <t xml:space="preserve">Пробка заливная и сливная 32 </t>
  </si>
  <si>
    <t>Вал коленчатый 19мм под шпонку к двиг EX210</t>
  </si>
  <si>
    <t>Сальник помпы PG950T (в комплекте)</t>
  </si>
  <si>
    <t>Запасные части &gt; Запчасти для отбойных молотков и бетоноломов  &gt; ИП-4613</t>
  </si>
  <si>
    <t>Рукоятка ИП-4613МО.05.000 СБ (3)</t>
  </si>
  <si>
    <t>Стопор ИП-4613МО.00.017 (23)</t>
  </si>
  <si>
    <t>Ударник ИП-4613МО.00.006-1У(9)</t>
  </si>
  <si>
    <t>Пружина концевая ИП-4613МО-1У (d=51мм)</t>
  </si>
  <si>
    <t>Пружина концевая ИП-4613МО.00.0089(12)</t>
  </si>
  <si>
    <t>Толкатель ИП-4613МО.00.019 (16)</t>
  </si>
  <si>
    <t>Пружина-амортизатор ИП-4613МО.00.009-01 (13)</t>
  </si>
  <si>
    <t>Клапан ИП-4613МО.00.005 (8)</t>
  </si>
  <si>
    <t>Пружина тарельчатая ИП-4613МО.00.007(11)</t>
  </si>
  <si>
    <t>Седло ИП-4613МО.00.002 (5)</t>
  </si>
  <si>
    <t>Коробка клапана ИП-4613МО.00.003 (6)</t>
  </si>
  <si>
    <t>Крышка ИП-4613МО.00.004 (7)</t>
  </si>
  <si>
    <t>Штифт установочный ИП-4613МО.00.010</t>
  </si>
  <si>
    <t>Пружина клапана ИП-4613 (14)</t>
  </si>
  <si>
    <t>Втулка направляющая ИП-4613 (27)</t>
  </si>
  <si>
    <t>Запасные части &gt; Запчасти для отбойных молотков и бетоноломов  &gt; МО-2К</t>
  </si>
  <si>
    <t>Букса МО-2К</t>
  </si>
  <si>
    <t>Заглушка вентиля МО-2К (Клапан №2)</t>
  </si>
  <si>
    <t>Клапан МО-2К</t>
  </si>
  <si>
    <t>Крышка клапана МО-2К</t>
  </si>
  <si>
    <t>Нипель МОП2-0013</t>
  </si>
  <si>
    <t>Промзвено МО-2К</t>
  </si>
  <si>
    <t>Пружина МО-2К</t>
  </si>
  <si>
    <t>Пружина под клапан МО-2К</t>
  </si>
  <si>
    <t>Пружина под ручку МО-2К</t>
  </si>
  <si>
    <t>Ручка МО-2К</t>
  </si>
  <si>
    <t>Сердечник клапана МО-2К</t>
  </si>
  <si>
    <t>Соединительный винт МО-2К-0014 ( гайка накидная)</t>
  </si>
  <si>
    <t>Ствол МО-2К</t>
  </si>
  <si>
    <t>Стопорное кольцо МО-2К</t>
  </si>
  <si>
    <t>Ударник МО-2К</t>
  </si>
  <si>
    <t>Фиксатор МО-2К (Стопорный болт)</t>
  </si>
  <si>
    <t>Футорка МО-2К</t>
  </si>
  <si>
    <t>Штифт МО-2К</t>
  </si>
  <si>
    <t>Запасные части &gt; Запчасти для отбойных молотков и бетоноломов  &gt; МО, МОП, ОР</t>
  </si>
  <si>
    <t>Амортизатор (втулка) МО</t>
  </si>
  <si>
    <t>Вентиль МО</t>
  </si>
  <si>
    <t>Воздухораспределительный механизм МО (смещёный)</t>
  </si>
  <si>
    <t>Клапан МО/МОП</t>
  </si>
  <si>
    <t>Кольцо коробки клапана МО-2М</t>
  </si>
  <si>
    <t>Коробка клапана МО</t>
  </si>
  <si>
    <t>Крышка клапана МО</t>
  </si>
  <si>
    <t>Промзвено МО</t>
  </si>
  <si>
    <t>Пружина тарельчатая МО</t>
  </si>
  <si>
    <t>Рукоятка МО-2А</t>
  </si>
  <si>
    <t>Рукоятка МО-4А</t>
  </si>
  <si>
    <t>Кольцо стопорное МО (фиксатора)</t>
  </si>
  <si>
    <t>Ударник МО-2, МОП-2</t>
  </si>
  <si>
    <t>Ударник МО-3, МОП-3</t>
  </si>
  <si>
    <t>Ударник МО-4</t>
  </si>
  <si>
    <t>Фиксатор МО</t>
  </si>
  <si>
    <t>Футорка МО</t>
  </si>
  <si>
    <t>Штифт МО</t>
  </si>
  <si>
    <t>Воздухораспределительный механизм МОП (пятак)</t>
  </si>
  <si>
    <t>Коробка МОП</t>
  </si>
  <si>
    <t>Крышка МОП</t>
  </si>
  <si>
    <t>Седло МОП</t>
  </si>
  <si>
    <t>Шайба футорки</t>
  </si>
  <si>
    <t>Ниппель МО-2Б</t>
  </si>
  <si>
    <t>Гайка накидная МО-2Б</t>
  </si>
  <si>
    <t>Кольцо стопорное глушителя</t>
  </si>
  <si>
    <t>Промзвено МОП</t>
  </si>
  <si>
    <t>Кольцо стопорное (фиксатора МОП)</t>
  </si>
  <si>
    <t>Кожух МОП(с фиксацией)</t>
  </si>
  <si>
    <t>Хомут червячный 25*40</t>
  </si>
  <si>
    <t>Пружина под ручку МО</t>
  </si>
  <si>
    <t>Рукоятка МОП 3, МО-3, МО-2</t>
  </si>
  <si>
    <t>Ствол к МОП-3</t>
  </si>
  <si>
    <t>Пружина концевая МО6МП-0012</t>
  </si>
  <si>
    <t>Ремонтное соединение "Елочка" 18 мм</t>
  </si>
  <si>
    <t>Запасные части &gt; Запчасти для монтажных пистолетов &gt; GFT 603</t>
  </si>
  <si>
    <t>Ударник GFT603</t>
  </si>
  <si>
    <t>Амортизатор ППМ 307</t>
  </si>
  <si>
    <t>Поршень ППМ 307</t>
  </si>
  <si>
    <t>Поршень GFT603 10мм</t>
  </si>
  <si>
    <t>Направитель в сборе ПМТ-1</t>
  </si>
  <si>
    <t>Устройство подачи патрона GFT603</t>
  </si>
  <si>
    <t xml:space="preserve">Направитель ППМ-603 </t>
  </si>
  <si>
    <t>Амортизатор ПЦ-08, GFT603</t>
  </si>
  <si>
    <t>Направитель крепежа ф 12 GFT603</t>
  </si>
  <si>
    <t xml:space="preserve">Направитель крепежа ф 8  GFT603 </t>
  </si>
  <si>
    <t>Поршень GFT603 8мм</t>
  </si>
  <si>
    <t>Запасные части &gt; Запчасти для монтажных пистолетов &gt; ПЦ-84 /GFT5</t>
  </si>
  <si>
    <t>Защитный блок ПЦ-84/GFT5 (узел №1)</t>
  </si>
  <si>
    <t>Ось курка ПЦ-84/GFT5</t>
  </si>
  <si>
    <t>Блок направителя ПЦ-84/GFT5 (узел №7)</t>
  </si>
  <si>
    <t>Амортизатор (втулка) ПЦ-84/GFT5</t>
  </si>
  <si>
    <t>Поршень ПЦ-84/GFT5</t>
  </si>
  <si>
    <t>Упор ПЦ-84/GFT5</t>
  </si>
  <si>
    <t>Пружина затвора ПЦ-84/GFT5</t>
  </si>
  <si>
    <t>Блок затвора ПЦ-84/GFT5 (узел №3)</t>
  </si>
  <si>
    <t>Винт рукоятки ПЦ-84/GFT5  (44)</t>
  </si>
  <si>
    <t>Направитель ПЦ-84/GFT5</t>
  </si>
  <si>
    <t>Курок ПЦ-84/GFT5</t>
  </si>
  <si>
    <t>Стержень пружины затвора ПЦ-84/GFT5</t>
  </si>
  <si>
    <t>Шайба стопорного винта крепления рукоятки ПЦ-84/GFT5</t>
  </si>
  <si>
    <t>Втулка пружины ствола ПЦ-84/GFT5</t>
  </si>
  <si>
    <t>Фиксатор оси ПЦ-84/GFT5</t>
  </si>
  <si>
    <t>Ось коробки ПЦ-84/GFT5</t>
  </si>
  <si>
    <t>Пружина ствола (втулки) ПЦ-84/GFT5</t>
  </si>
  <si>
    <t>Стержень пружины ствола ПЦ-84/GFT5</t>
  </si>
  <si>
    <t>Стопор (кольцо направителя) ПЦ-84/GFT5</t>
  </si>
  <si>
    <t>Шомпол ПЦ-84/GFT5 (экстрактор)</t>
  </si>
  <si>
    <t>Пружина рычага ПЦ-84/GFT5</t>
  </si>
  <si>
    <t>Пружина упора ПЦ-84/GFT5</t>
  </si>
  <si>
    <t>Термо блок ПЦ-84/GFT5 (узел №2)</t>
  </si>
  <si>
    <t>Блок коробки ПЦ-84/GFT5 (узел №5)</t>
  </si>
  <si>
    <t>Рукоятка ПЦ-84/GFT5</t>
  </si>
  <si>
    <t>Спусковой блок ПЦ-84/GFT5 (узел №4)</t>
  </si>
  <si>
    <t>Пружина боевая ПЦ-84/GFT5</t>
  </si>
  <si>
    <t>Прижим ПЦ-84/GFT5</t>
  </si>
  <si>
    <t>Масло оружейное нейтральное (аэрозоль)</t>
  </si>
  <si>
    <t>Блок ствола ПЦ-84/GFT5 (узел №6)</t>
  </si>
  <si>
    <t>Ерш собранный с шомполом ПЦ-84/GFT5</t>
  </si>
  <si>
    <t>Ролик ПЦ-84/GFT5</t>
  </si>
  <si>
    <t>Запасные части &gt; Подшипники</t>
  </si>
  <si>
    <t>Комплект подшипников СБ-500</t>
  </si>
  <si>
    <t>Подшипник 110  (6010)</t>
  </si>
  <si>
    <t>Подшипник 110  (6010) для СО-400</t>
  </si>
  <si>
    <t>Подшипник 1509 (2209) к СО-46, РН-150, РН-200</t>
  </si>
  <si>
    <t>Подшипник 180308</t>
  </si>
  <si>
    <t xml:space="preserve">Подшипник 180308 </t>
  </si>
  <si>
    <t>Подшипник 204  (97401069)</t>
  </si>
  <si>
    <t>Подшипник 204 для ЛЭ-150-300 (СБР-260 рама)</t>
  </si>
  <si>
    <t>Подшипник 209</t>
  </si>
  <si>
    <t>Подшипник 209 к СО-46, РН-150, РН-200</t>
  </si>
  <si>
    <t>Подшипник 304</t>
  </si>
  <si>
    <t>Подшипник 304 к СО-46, РН-150, РН-200</t>
  </si>
  <si>
    <t>Подшипник 309</t>
  </si>
  <si>
    <t>Подшипник 309 к С-415, С-416</t>
  </si>
  <si>
    <t>Подшипник 60307 (полузакрытый)</t>
  </si>
  <si>
    <t>Подшипник 60307 к К-24, К-25</t>
  </si>
  <si>
    <t>Подшипник 7208  (95458031)</t>
  </si>
  <si>
    <t>Подшипник 7208 для СБР-320 бочка нижний /260 бочка</t>
  </si>
  <si>
    <t>Подшипник 7512</t>
  </si>
  <si>
    <t>Подшипник 7512 для СБР-500  бочка нижний</t>
  </si>
  <si>
    <t>Подшипник 941/12 к вибронаконечнеку 38 (2шт) игольчатый</t>
  </si>
  <si>
    <t>Подшипник 5-180200С9Ш2У к вибронаконечнику 38 (1шт)</t>
  </si>
  <si>
    <t>Подшипник 7310</t>
  </si>
  <si>
    <t>Подшипник 7310 СГА-1 Червяка</t>
  </si>
  <si>
    <t>Подшипник 118</t>
  </si>
  <si>
    <t>Подшипник 118 к СГА-1 Червячного колеса</t>
  </si>
  <si>
    <t>Подшипник 205 открытый</t>
  </si>
  <si>
    <t xml:space="preserve">Подшипник 205 </t>
  </si>
  <si>
    <t>Подшипник 305</t>
  </si>
  <si>
    <t>Подшипник 7511</t>
  </si>
  <si>
    <t>Подшипник 180109 ГОСТ8882-75 (6009 RS) (закрытый с сальником муфта сплитстоун)</t>
  </si>
  <si>
    <t>Подшипник 6205 (GX-160, GX-200)</t>
  </si>
  <si>
    <t>Подшипник 310 (ПКС)</t>
  </si>
  <si>
    <t xml:space="preserve">Подшипник 310 </t>
  </si>
  <si>
    <t>Подшипник 60206</t>
  </si>
  <si>
    <t>Подшипник 60206 к СО-49</t>
  </si>
  <si>
    <t>Подшипник 205 закрытый (в электродвигатель ZLP)</t>
  </si>
  <si>
    <t xml:space="preserve">Подшипник 80202 (6202 ZZ) </t>
  </si>
  <si>
    <t>Подшипник 6203 2RS</t>
  </si>
  <si>
    <t>Подшипник 6-80102 С17 (6002 ZZ) ГПЗ/СПЗ-4</t>
  </si>
  <si>
    <t>Подшипник 6206RS С 1206/1406 Zitrek   Z120, 140, 160, 200</t>
  </si>
  <si>
    <t>Подшипник корпусный F209 (480209)</t>
  </si>
  <si>
    <t>Подшипник z6002привода к Zitrek ZBR 250/220V</t>
  </si>
  <si>
    <t>Подшипник 6202 2RS закрытый</t>
  </si>
  <si>
    <t>Подшипник 6007 RS (35х62х14) полузакрытый</t>
  </si>
  <si>
    <t>Подшипник 61906 С 1206/1406 Zitrek  Z120, 140, 160, 200</t>
  </si>
  <si>
    <t>Подшипник 6208 барабана к Zitrek ZBR 250/220V</t>
  </si>
  <si>
    <t>Подшипник 6205 ZZ закрытый</t>
  </si>
  <si>
    <t>Подшипник 6206zz закрытый</t>
  </si>
  <si>
    <t>Подшипник 308</t>
  </si>
  <si>
    <t>Запасные части &gt; Запчасти для растворонасосов  &gt; СО-49</t>
  </si>
  <si>
    <t>Решётка предохранительная СО-49</t>
  </si>
  <si>
    <t>Колено СО-49</t>
  </si>
  <si>
    <t>Камера насосная СО-49</t>
  </si>
  <si>
    <t>Ограждение шара СО-49С</t>
  </si>
  <si>
    <t>Колесо зубчатое СО-49С</t>
  </si>
  <si>
    <t>Седло СО-49С</t>
  </si>
  <si>
    <t>Шестерня СО-49С</t>
  </si>
  <si>
    <t>Плунжер СО-49</t>
  </si>
  <si>
    <t>Шатун с крышкой СО-49</t>
  </si>
  <si>
    <t>Палец шатуна СО-49</t>
  </si>
  <si>
    <t>Вкладыш СО-49 (комплект)</t>
  </si>
  <si>
    <t>Вал коленчатый СО-49</t>
  </si>
  <si>
    <t>Шар СО-49 60мм</t>
  </si>
  <si>
    <t>Диафрагма СО-49</t>
  </si>
  <si>
    <t>Камера рабочая СО-49</t>
  </si>
  <si>
    <t>Вал коленчатый СО-49С в сборе</t>
  </si>
  <si>
    <t>Вал промежуточный СО-49С в сборе</t>
  </si>
  <si>
    <t>Втулка шатуна бронзовая СО-49С</t>
  </si>
  <si>
    <t>Грундбукса СО-49С</t>
  </si>
  <si>
    <t>Запасные части &gt; Запчасти для растворонасосов  &gt; СО-50</t>
  </si>
  <si>
    <t>Вал коленчатый СО-50А</t>
  </si>
  <si>
    <t>Вкладыш бронзовый СО-50</t>
  </si>
  <si>
    <t>Втулка направляющая СО-50А</t>
  </si>
  <si>
    <t>Грундбукса СО-50А</t>
  </si>
  <si>
    <t>Диафрагма СО-50А</t>
  </si>
  <si>
    <t>Камера насосная СО-50А</t>
  </si>
  <si>
    <t>Колесо зубчатое 01.02.015 А СО-50А (65 з.)</t>
  </si>
  <si>
    <t xml:space="preserve">Колесо зубчатое 01.02.015 А СО-50А </t>
  </si>
  <si>
    <t>Крышка 006 (с отверстием)</t>
  </si>
  <si>
    <t>Крышка 008А (глухая)</t>
  </si>
  <si>
    <t>Ограждение шара СО-50А</t>
  </si>
  <si>
    <t>Палец шатуна СО-50А</t>
  </si>
  <si>
    <t>Плунжер СО-50</t>
  </si>
  <si>
    <t>Камера рабочая СО-50 А</t>
  </si>
  <si>
    <t>Резиновый клапан под перепускное устройство СО-50А</t>
  </si>
  <si>
    <t>Решетка предохранительная СО-50</t>
  </si>
  <si>
    <t>Седло клапана СО-50А</t>
  </si>
  <si>
    <t>Шар СО-50А 76.2мм</t>
  </si>
  <si>
    <t>Шатун в сборе с плунжером СО-50А</t>
  </si>
  <si>
    <t>Шатун с крышкой СО-50</t>
  </si>
  <si>
    <t>Шестерня 01.02.014А СО-50А</t>
  </si>
  <si>
    <t>Вал коленчатый СО-50А в сборе</t>
  </si>
  <si>
    <t>Втулка плунжера СО-50</t>
  </si>
  <si>
    <t>Втулка шатуна бронзовая СО-50А</t>
  </si>
  <si>
    <t>Диафрагма под манометр СО-50А</t>
  </si>
  <si>
    <t>Колено СО-50А</t>
  </si>
  <si>
    <t>Шпонка 12х8х60 СО-50</t>
  </si>
  <si>
    <t>Вал промежуточный СО-50А</t>
  </si>
  <si>
    <t>Вал промежуточный в сборе СО-50А</t>
  </si>
  <si>
    <t>Корпус 01.02.009 А СО-50</t>
  </si>
  <si>
    <t>Манометр СО-50 (ДМ-02)</t>
  </si>
  <si>
    <t>Предохранительный клапан СО-50</t>
  </si>
  <si>
    <t>Рама привода СО-50А</t>
  </si>
  <si>
    <t>Шкив 016</t>
  </si>
  <si>
    <t>Шкив 017</t>
  </si>
  <si>
    <t>Диафрагма СО-50АТ (Орёл)</t>
  </si>
  <si>
    <t>Запасные части &gt; Запчасти для растворосмесителей РН-150 / РН-200 / РН-300 / СО-46Б</t>
  </si>
  <si>
    <t>Скоба РН-200.02.00.001 (РН-300)   (97404004)</t>
  </si>
  <si>
    <t>Вал РН-150.02.00.002  (121 см)</t>
  </si>
  <si>
    <t>Вал РН-200 (128 см) 0200002</t>
  </si>
  <si>
    <t>Вал 03.02.001 СО-46Б (111,5 см)</t>
  </si>
  <si>
    <t xml:space="preserve">Вал 03.02.001 СО-46Б </t>
  </si>
  <si>
    <t>Вал-шестерня СО-46А.03.007 (97401033)</t>
  </si>
  <si>
    <t>Втулка 00.001 Б</t>
  </si>
  <si>
    <t>Втулка 03.013</t>
  </si>
  <si>
    <t>Втулка 0302003 РН-150.2 СО-46</t>
  </si>
  <si>
    <t>Втулка 0302003 РН-150.2 СО-46 длинная, старого образца</t>
  </si>
  <si>
    <t>Колесо зубчатое СО-46А.03.014А (97401039)</t>
  </si>
  <si>
    <t>Кольцо 00.003</t>
  </si>
  <si>
    <t>Кольцо 00014</t>
  </si>
  <si>
    <t xml:space="preserve"> кольцо 00014  на нижний вал в редуктор</t>
  </si>
  <si>
    <t>Кольцо 01.00.005</t>
  </si>
  <si>
    <t>Кольцо 01.00.005  старого образца</t>
  </si>
  <si>
    <t>Кольцо 01.00.007</t>
  </si>
  <si>
    <t>Кольцо 01.00.007  старого образца</t>
  </si>
  <si>
    <t>Кольцо 02.017</t>
  </si>
  <si>
    <t>Кольцо 02017  на рабочий вал идет 4 шт.</t>
  </si>
  <si>
    <t>Кольцо 03.02.007</t>
  </si>
  <si>
    <t>Кольцо 20.00.010 (97401063)</t>
  </si>
  <si>
    <t>Кольцо 20.00.010-01(97401064)</t>
  </si>
  <si>
    <t>Кольцо СО 180.01.00.008</t>
  </si>
  <si>
    <t xml:space="preserve">Кольцо СО 180.01.00.008  </t>
  </si>
  <si>
    <t>Кольцо СО 180.01.00.008-01</t>
  </si>
  <si>
    <t>Кронштейн 03.02.002</t>
  </si>
  <si>
    <t>Крышка 03.00.001</t>
  </si>
  <si>
    <t>Крышка 03008</t>
  </si>
  <si>
    <t>Крышка 0302006</t>
  </si>
  <si>
    <t>Лопасть СО-46 Б (комплект) 97401101</t>
  </si>
  <si>
    <t>Лопасть резиновая СО-46/РН-150.2 СО-46Б.03.02.041 (97401058)</t>
  </si>
  <si>
    <t>Лопасть РН-150.2 (комплект) (97401011)</t>
  </si>
  <si>
    <t>Лопасть РН-150.2(комплект)</t>
  </si>
  <si>
    <t>Отсекатель 02007</t>
  </si>
  <si>
    <t>Прокладка РН-200.02.00.004  (97404005)</t>
  </si>
  <si>
    <t>Прокладка СО46А.02.004  (97404021)</t>
  </si>
  <si>
    <t>Прокладка СО-46А.00.006 (97401025)</t>
  </si>
  <si>
    <t>Прокладка СО-46А.03.002 (97401028)</t>
  </si>
  <si>
    <t>Прокладка СО-46А.03.006 (97401032)</t>
  </si>
  <si>
    <t>Прокладка СО-46А.03.009 (97401035)</t>
  </si>
  <si>
    <t>Шпонка 6х6х16</t>
  </si>
  <si>
    <t>Шпонка 6х6х20 (97401074)</t>
  </si>
  <si>
    <t>Шпонка 8х7х24</t>
  </si>
  <si>
    <t>Шестерня РН-200 02.01.003/01 (Редуктор РН-200 новый)</t>
  </si>
  <si>
    <t>Шестерня РН-200 02.01.003/01</t>
  </si>
  <si>
    <t>Втулка РН-150А.02.00.004    РН150А, РН-200А/300А (97401007)</t>
  </si>
  <si>
    <t>Шайба 01.00.015А РН-150А/200А/300А (97401016)</t>
  </si>
  <si>
    <t>Шайба 01.00.018А РН-150А/200А/300А (97401017)</t>
  </si>
  <si>
    <t>Корпус 02.00.001 РН-150А/200А ( 97401005)</t>
  </si>
  <si>
    <t>Кольцо 02.00.002 РН-150А/200А (97402001)</t>
  </si>
  <si>
    <t>Лопасть резиновая РН-150А/200/200А (РН-150А.02.02.003) 97403014</t>
  </si>
  <si>
    <t>Корпус 02.00.003 РН-150А</t>
  </si>
  <si>
    <t>Кольцо пружинное 00.004 к СО-46</t>
  </si>
  <si>
    <t>Кольцо пружинное 00.004 к СО-46  идет на рабочий вал  4 шт.</t>
  </si>
  <si>
    <t>Лопасть резиновая РН-300.02.03.001</t>
  </si>
  <si>
    <t>Вал СО-46Б.2.03.02.001-01 (1059 мм)</t>
  </si>
  <si>
    <t>Лопасть РН-300 (комплект)</t>
  </si>
  <si>
    <t>Колесо зубчатое СО-46А.03.017 (97401042)</t>
  </si>
  <si>
    <t>Колесо зубчатое 3017 (среднее)</t>
  </si>
  <si>
    <t>Колесо зубчатое СО-46А.03.012 (97401037)</t>
  </si>
  <si>
    <t>Колесо зубчатое 03012 (нижнее)</t>
  </si>
  <si>
    <t>Вал РН-300.02.00.001  (1229 мм)</t>
  </si>
  <si>
    <t>Вал-шестерня РН-200.02.01.002 (97404007)</t>
  </si>
  <si>
    <t>Барабан РН-300</t>
  </si>
  <si>
    <t>Лопасть РН-150А/200А (комплект) 97402010, 97402008</t>
  </si>
  <si>
    <t>Корпус редуктора СО-46А</t>
  </si>
  <si>
    <t>Корпус редуктора РН-200</t>
  </si>
  <si>
    <t>Вал-шестерня СО-46А.03.004А  97401030</t>
  </si>
  <si>
    <t>Вал-шестерня 03004а (нижняя) длина 140см  97401030</t>
  </si>
  <si>
    <t>Кольцо резиновое  0100006</t>
  </si>
  <si>
    <t>Кольцо резиновое  0100006  старого образца</t>
  </si>
  <si>
    <t>Крышка СО-46А.02.009</t>
  </si>
  <si>
    <t>Прокладка СО-46А. 00.007 (97401026)</t>
  </si>
  <si>
    <t>Редуктор РН-150, СО-46Б</t>
  </si>
  <si>
    <t>Редуктор РН-200.02.01.000-01  (97404002)</t>
  </si>
  <si>
    <t>Шестерня СО-46Б.40.001А (97402016)</t>
  </si>
  <si>
    <t>Шестерня ведущая РН-200.02.00.005-01  РН-200/300   (97404006 )</t>
  </si>
  <si>
    <t>Штифт СО-46Б.03.02.005 (97401053)</t>
  </si>
  <si>
    <t>Вал РН-150А/200А  02.00.005 (1150 мм)   97402005</t>
  </si>
  <si>
    <t>Лопасть КТ РН-150 (комплект) /97403015</t>
  </si>
  <si>
    <t>Шестерня РН-200.02.01.003/01 (97404008)</t>
  </si>
  <si>
    <t xml:space="preserve">Лопасть СО-46Б.03.02.040 А (97401057) </t>
  </si>
  <si>
    <t>Шпонка 8х7х30</t>
  </si>
  <si>
    <t>Виброопора под редуктор RN-300</t>
  </si>
  <si>
    <t>Крышка СО-46.03.001/01 ( 97401020 )</t>
  </si>
  <si>
    <t>Фиксатор СО-46А.03.005 ( 97401031)</t>
  </si>
  <si>
    <t>Кольцо 03.016 (97401041)</t>
  </si>
  <si>
    <t>Запасные части &gt; Ремни</t>
  </si>
  <si>
    <t>Ремень Z (0)-1180</t>
  </si>
  <si>
    <t>Ремень Z (0)-1180 К-23 К-1</t>
  </si>
  <si>
    <t>Ремень А-1120 СГА-1 СБ-160/200(380) БГР-200</t>
  </si>
  <si>
    <t>Ремень А-1120 СГА-1</t>
  </si>
  <si>
    <t>Ремень А-1180</t>
  </si>
  <si>
    <t>Ремень А-1180 С-412</t>
  </si>
  <si>
    <t>Ремень А-1250 Г-40/42/55, СОМ-400</t>
  </si>
  <si>
    <t>Ремень А-1600 / 1570 Li для СМЖ</t>
  </si>
  <si>
    <t>Ремень А-1600 СМЖ-172</t>
  </si>
  <si>
    <t>Ремень А-1700</t>
  </si>
  <si>
    <t xml:space="preserve">Ремень А-1700 </t>
  </si>
  <si>
    <t>Ремень А-900/870Li</t>
  </si>
  <si>
    <t>Ремень Б-1400</t>
  </si>
  <si>
    <t>Ремень Б-1400 СО-50а</t>
  </si>
  <si>
    <t>Ремень Б-1500 Р-42, СО-400</t>
  </si>
  <si>
    <t>Ремень Б-1600/1555 Li К-24/25 Р-40/55</t>
  </si>
  <si>
    <t>Ремень Б-1700 СБР-320, Р-50, БГР-500</t>
  </si>
  <si>
    <t>Ремень Б-1800</t>
  </si>
  <si>
    <t>Ремень Б-1800 С415</t>
  </si>
  <si>
    <t>Ремень Б-1900</t>
  </si>
  <si>
    <t>Ремень Б-1900 С416</t>
  </si>
  <si>
    <t xml:space="preserve">Ремень 5PJ-610  (СБР 132-190) (95440006) </t>
  </si>
  <si>
    <t xml:space="preserve">Ремень 5PJ-610 </t>
  </si>
  <si>
    <t>Ремень 7PJ-610</t>
  </si>
  <si>
    <t>Ремень 10 J 584 ( СБР-200 )</t>
  </si>
  <si>
    <t>Ремень 10 J 584 ( СБР-200 , 260)</t>
  </si>
  <si>
    <t>Ремень А-1400 Г-50</t>
  </si>
  <si>
    <t>Ремень А-750 CNQ 12 (А-30)</t>
  </si>
  <si>
    <t>Ремень А-800 CNP 10 А-31</t>
  </si>
  <si>
    <t>Ремень Б-800 CNP 25 (В-32)</t>
  </si>
  <si>
    <t>Ремень Б-850 CNP30</t>
  </si>
  <si>
    <t>Ремень А-1060</t>
  </si>
  <si>
    <t>Ремень А-1060 ПКСД вентилятор</t>
  </si>
  <si>
    <t xml:space="preserve">Ремень Б-1180 </t>
  </si>
  <si>
    <t>Ремень Б-1180 СО-49</t>
  </si>
  <si>
    <t>Ремень Б-900 / 855Li (ОМС/CNP330 B-36)</t>
  </si>
  <si>
    <t>Ремень 8 PK 818 (95458006) СБР-430/440/500</t>
  </si>
  <si>
    <t>Ремень А-850 CNP15/20( А34/А33) ВПР</t>
  </si>
  <si>
    <t>Ремень Б-750</t>
  </si>
  <si>
    <t>Ремень А-950</t>
  </si>
  <si>
    <t>Ремень Б-1550</t>
  </si>
  <si>
    <t xml:space="preserve">Ремень Z-750 </t>
  </si>
  <si>
    <t>Ремень В-890 CNP 30 (В-35)</t>
  </si>
  <si>
    <t>Ремень В-915 CNP 330 (В36)</t>
  </si>
  <si>
    <t>Ремень 15 PJ-1031 ZBR 500/600/700</t>
  </si>
  <si>
    <t>Ремень 8 PJ-711 Zitrek 1308/1510/1910</t>
  </si>
  <si>
    <t>Ремень ZBR 260 Zitrek 10 PJ-864</t>
  </si>
  <si>
    <t>Ремень ZBR 440 Zitrek 10PJ-1031</t>
  </si>
  <si>
    <t xml:space="preserve">Ремень Z-850 </t>
  </si>
  <si>
    <t xml:space="preserve">Ремень 5 PJ-611 Zitrek 1205 </t>
  </si>
  <si>
    <t>Ремень 7 PJ-710  к С 1206/1406 Zitrek</t>
  </si>
  <si>
    <t>Ремень В-1000 к CNP 330А (В-39)</t>
  </si>
  <si>
    <t xml:space="preserve">Ремень Z (0)-1060 </t>
  </si>
  <si>
    <t>Ремень Z (0)-1060 КВ-7 К-11 К-12 К-29</t>
  </si>
  <si>
    <t>Ремень 6 PJ-660 125-190LS-190LSA Zitrek</t>
  </si>
  <si>
    <t>Ремень А-1350/1320 Li SB-40</t>
  </si>
  <si>
    <t>Ремень А-1330 CN/GW-40</t>
  </si>
  <si>
    <t>Ремень Zitrek Z120, 140, 160, 200</t>
  </si>
  <si>
    <t xml:space="preserve">Ремень В-875 Lp / 835 Li </t>
  </si>
  <si>
    <t>Ремень Б-2000</t>
  </si>
  <si>
    <t>Ремень А-1450 Lp/1420Li</t>
  </si>
  <si>
    <t xml:space="preserve">Ремень Б-1615/ 1575 Li  </t>
  </si>
  <si>
    <t>Ремень XPA-1450 LP (11х10-1450) зуб</t>
  </si>
  <si>
    <t>Ремень В-950</t>
  </si>
  <si>
    <t>Ремень А-1230/1200 Li</t>
  </si>
  <si>
    <t>Ремень К-460 (сверлильный Zitrek 82)</t>
  </si>
  <si>
    <t>Ремень Б-1750</t>
  </si>
  <si>
    <t>Ремень зубчатый AVX 10x775</t>
  </si>
  <si>
    <t>Ремень зубчатый AVX 14х10-937/К</t>
  </si>
  <si>
    <t>Ремень Б-833 / В 31 Li= 788 / CONTITECH</t>
  </si>
  <si>
    <t>Ремень А-1500</t>
  </si>
  <si>
    <t>Ремень 10 PJ-864 ( ZBR-260 )</t>
  </si>
  <si>
    <t>Ремень  А-1320 Lp / 1290 Li ГОСТ</t>
  </si>
  <si>
    <t>Ремень А-1080</t>
  </si>
  <si>
    <t>Запасные части &gt; Запчасти для станков  &gt; ZITREK / VPK / GROST / VEKTOR &gt; SB-40 / CN/GW-40 / RB-40 / VPK Г-40 гибка</t>
  </si>
  <si>
    <t>Червячная шестерня SB-40 поз.17 , Г-40</t>
  </si>
  <si>
    <t>Вал главный SB-40 поз.21</t>
  </si>
  <si>
    <t>Шкив электродвигателя SB-40/GW-40 поз.27</t>
  </si>
  <si>
    <t>Подшипник 30310 SB-40 поз.30</t>
  </si>
  <si>
    <t>Шестерня SB-40 поз.39 (23)</t>
  </si>
  <si>
    <t>Червяк SB-40 поз.37</t>
  </si>
  <si>
    <t>Шестерня SB-40 поз.34 (40)</t>
  </si>
  <si>
    <t>Шестерня SB-40 поз.49 (33)</t>
  </si>
  <si>
    <t>Шестерня SB-40 поз.40 (16)</t>
  </si>
  <si>
    <t>Плита SB-40</t>
  </si>
  <si>
    <t>Комплект гибочных приспособлений SB-40</t>
  </si>
  <si>
    <t>Сальник SB-40 поз.36</t>
  </si>
  <si>
    <t>КРЕПЛЕНИЕ гибочных приспособлений SB-40</t>
  </si>
  <si>
    <t>Выключатель концевой SB-40  KZ/ME-8104</t>
  </si>
  <si>
    <t>Комплект гибочных приспособлений GW-40</t>
  </si>
  <si>
    <t>Комплект втулок и пальцев (без упоров) для SB-40</t>
  </si>
  <si>
    <t>Комплект гибочных приспособлений Г-40</t>
  </si>
  <si>
    <t>Винт прижимной с пальцем SB-40 поз.1</t>
  </si>
  <si>
    <t>Комплект гибочных приспособлений GW-40M</t>
  </si>
  <si>
    <t>Педаль PDKS11BX10 в алюминиевом корпусе  (1НО+1НЗ)</t>
  </si>
  <si>
    <t>Шестерни редуктора (прямозубые) Г40(42)</t>
  </si>
  <si>
    <t>Планка крепления гибочных приспособлений SB-40</t>
  </si>
  <si>
    <t>Шкив редуктора SB 40</t>
  </si>
  <si>
    <t>Винт упорный</t>
  </si>
  <si>
    <t>Вал первичный косозубый Г-40/38</t>
  </si>
  <si>
    <t xml:space="preserve">Шкив редуктора </t>
  </si>
  <si>
    <t>Контактор ИЭК КМИ-22510 25А 380В</t>
  </si>
  <si>
    <t>Вилка эл. каб. 32А 3Р+РЕ+N 380В IP44 ССИ-025</t>
  </si>
  <si>
    <t>Вилка с З.К.</t>
  </si>
  <si>
    <t>Упор SB-40  7</t>
  </si>
  <si>
    <t>Розетка эл. каб.  ССИ-225</t>
  </si>
  <si>
    <t xml:space="preserve">Контактор КМИ-11860 18А в обол.380В/АС3 ИЭК ККМ16-018-380-00 </t>
  </si>
  <si>
    <t>Ролик для гибки D=200мм</t>
  </si>
  <si>
    <t>Ролик для гибки d-256мм</t>
  </si>
  <si>
    <t xml:space="preserve">Шкив электродвигателя 4 ручья </t>
  </si>
  <si>
    <t>Запасные части &gt; Запчасти для станков  &gt; ZITREK / VPK / GROST / VEKTOR &gt; SB-50 / GW-50 / RB-50 / VPK Г-50 гибка</t>
  </si>
  <si>
    <t>Шкив электродвигателя SB-50/GW-50 поз.21</t>
  </si>
  <si>
    <t>Плита электродвигателя SB-50</t>
  </si>
  <si>
    <t>Комплект гибочных приспособлений SB-50</t>
  </si>
  <si>
    <t>Педаль управления SB-50 поз.В14</t>
  </si>
  <si>
    <t>Педаль управления SB-50</t>
  </si>
  <si>
    <t>Выключатель концевой KZ/МЕ 8108</t>
  </si>
  <si>
    <t>Упорная рейка SB-50</t>
  </si>
  <si>
    <t>Ролик регулировочного винта для станка Г-50</t>
  </si>
  <si>
    <t>Кронштейн крепления упорной рейки для станка Г-50/40</t>
  </si>
  <si>
    <t xml:space="preserve">Контактор CJX2-1801 (380В) </t>
  </si>
  <si>
    <t>Выключатель концевой   KZ/МЕ 8107</t>
  </si>
  <si>
    <t xml:space="preserve">Шпонка шкива редуктора (GW-40, №24) </t>
  </si>
  <si>
    <t xml:space="preserve">Регулировочный винт натяжения ремней поз 2 </t>
  </si>
  <si>
    <t>Панель управления ЧПУ, 380В</t>
  </si>
  <si>
    <t>Шкив электродвигателя 3ручья вн 28, нар 100</t>
  </si>
  <si>
    <t>Контактор дополнительный F4-11</t>
  </si>
  <si>
    <t>Контактор КМИ-22511 25А 400В</t>
  </si>
  <si>
    <t>Запасные части &gt; Запчасти для станков  &gt; ZITREK / VPK / GROST / VEKTOR &gt; SC-40 / CN/GQ-40 / RC-40 / VPK Р-40 рубка</t>
  </si>
  <si>
    <t>Первичный вал редуктора SC-40</t>
  </si>
  <si>
    <t>Болт крепления ножа SC-40 (М14*50)</t>
  </si>
  <si>
    <t>Шкив электродвигателя SC-50/40 рубочный  поз.10</t>
  </si>
  <si>
    <t>Плита электродвигателя SC-40 поз.30</t>
  </si>
  <si>
    <t>Втулки эксцентрикового вала SC-40/ GQ-40 2шт</t>
  </si>
  <si>
    <t>Пружина сцепления SC-40 поз.37</t>
  </si>
  <si>
    <t>Пластина SC-40/GQ-40 поз.57</t>
  </si>
  <si>
    <t>Шатун с крышкой SC-40, GQ-40 поз.42</t>
  </si>
  <si>
    <t>Ползун SC-40 поз.63</t>
  </si>
  <si>
    <t>Шатун SC-40 в сборе( шатун, крышка. вкладыши) поз 65+53</t>
  </si>
  <si>
    <t>Вкладыши шатуна SC-40/GQ-40 поз.51</t>
  </si>
  <si>
    <t>Планка крепления неподвижного ножа SC-40 поз.44</t>
  </si>
  <si>
    <t>Диск сцепления SC-40 поз.47 (без стопора)</t>
  </si>
  <si>
    <t>Вал эксцентриковый SC-40</t>
  </si>
  <si>
    <t>Вал привода (маховика) SC-40</t>
  </si>
  <si>
    <t>Маховик SC-40 №13</t>
  </si>
  <si>
    <t>Крышка эксцентрикового вала SC-40</t>
  </si>
  <si>
    <t>Манжета  2-15*25*5</t>
  </si>
  <si>
    <t>Болт крепления ножа SC-40 (М16*40)</t>
  </si>
  <si>
    <t>Крышка подшипника SC-40</t>
  </si>
  <si>
    <t>Диск сцепления SC-40 поз.47</t>
  </si>
  <si>
    <t>Зацепной механизм в сборе VPK P40</t>
  </si>
  <si>
    <t>Пружина зацепного механизма Р40/42</t>
  </si>
  <si>
    <t>Кожух приводных ремней Р-40 (Р-38) ВПК</t>
  </si>
  <si>
    <t>Кольцо стопорное d 20 мм</t>
  </si>
  <si>
    <t>Запасные части &gt; Запчасти для станков  &gt; ZITREK / VPK / GROST / VEKTOR &gt; SC-50 / CN/GQ-50 / RC-50 / VPK Р-50 рубка</t>
  </si>
  <si>
    <t>Втулки эксцентрикого вала SC-50/GQ-50 поз.33 2 шт</t>
  </si>
  <si>
    <t>Вал эксцентриковый SC-50</t>
  </si>
  <si>
    <t>Болт крепления ножа SC-50 (М20*50)</t>
  </si>
  <si>
    <t xml:space="preserve">Шкив электродвигателя SC-50/40 поз.22 </t>
  </si>
  <si>
    <t>Плита электродвигателя SC-50 поз.30</t>
  </si>
  <si>
    <t>Втулка эксцентрикого вала SC-50 поз.33</t>
  </si>
  <si>
    <t>Вкладыши шатуна SC-50/GQ-50 поз.51</t>
  </si>
  <si>
    <t>Пружина сцепления SC-50 поз.37</t>
  </si>
  <si>
    <t>Пластина  ножа SC-50 поз.57</t>
  </si>
  <si>
    <t>Шатун SC-50 поз.65+53</t>
  </si>
  <si>
    <t>Ползун SC-50 поз.63</t>
  </si>
  <si>
    <t>Диск сцепления SC-50 поз.47</t>
  </si>
  <si>
    <t>Планка крепления неподвижного ножа SC-50 поз.44</t>
  </si>
  <si>
    <t>Вал шестерня GQ50</t>
  </si>
  <si>
    <t>Колесо зубчатое GQ50</t>
  </si>
  <si>
    <t>Ведущее колесо зубчатое (венец) GQ50</t>
  </si>
  <si>
    <t>Болт крепления ножа GQ-50 (М16х50)</t>
  </si>
  <si>
    <t>Маховик SC-50</t>
  </si>
  <si>
    <t>Вал привода (маховика) SC-50</t>
  </si>
  <si>
    <t>Упор для станков SC-50 / CN/GQ-50 / RC-50 / VPK Р-50</t>
  </si>
  <si>
    <t>Шкив редуктора</t>
  </si>
  <si>
    <t>Запасные части &gt; Запчасти для станков  &gt; СГА (гибка арматуры)</t>
  </si>
  <si>
    <t>Комплект гибочных приспособлений СГА (нового образца с 2015 г, круглая вилка)</t>
  </si>
  <si>
    <t>Втулка центральная СГА-1 (L-105мм, d-105/d-40мм)</t>
  </si>
  <si>
    <t>Комплект гибочных приспособлений МГА</t>
  </si>
  <si>
    <t>Червячное колесо СГА-1.02.023 60 з.</t>
  </si>
  <si>
    <t>Выключатель конечный ВП-16РЕ СГА-1 под педаль (новый)</t>
  </si>
  <si>
    <t>Выключатель конечный ВП-16РЕ23Б231-55 У2 16А под педаль</t>
  </si>
  <si>
    <t>Палец центральный СГА-1 с роликом</t>
  </si>
  <si>
    <t>Крепление под конечный выключатель СГА</t>
  </si>
  <si>
    <t>Кулачок останова (к-т)</t>
  </si>
  <si>
    <t>Выключатель конечный ВПК-2110</t>
  </si>
  <si>
    <t>Вилка центральная СГА-1 16 мм</t>
  </si>
  <si>
    <t>Выключатель конечный ВП-15К21А221-54У2.3 (ВПК-2111 БУ-2)  (под круг СГА-1)</t>
  </si>
  <si>
    <t>Шкив эл.двигателя СГА-1</t>
  </si>
  <si>
    <t>Комплект гибочных приспособлений СГА</t>
  </si>
  <si>
    <t>Пускатель магнитный СГА-1 380В, реле 8А (в корпусе) ПМ12-025611 У2 В (2з+4р). ртт-131 25А</t>
  </si>
  <si>
    <t>Вилка центральная СГА-1 25 мм</t>
  </si>
  <si>
    <t>Шестерня СГА-1.02.(021) 024 *19 з.</t>
  </si>
  <si>
    <t>Шестерня СГА-1.02.019 *37 з.</t>
  </si>
  <si>
    <t>Шестерня СГА-1.02.012 *16з.</t>
  </si>
  <si>
    <t>Шестерня СГА-1.02.013 *40 з.</t>
  </si>
  <si>
    <t>Диск СГА-1</t>
  </si>
  <si>
    <t>Плита СГА-1 (без креплений)</t>
  </si>
  <si>
    <t>Вилка центральная СГА-1 36 мм</t>
  </si>
  <si>
    <t>Вилка центральная СГА-1 20 мм</t>
  </si>
  <si>
    <t>Вилка центральная СГА-1 22 мм</t>
  </si>
  <si>
    <t>Вилка центральная СГА-1 18 мм</t>
  </si>
  <si>
    <t>Кронштейн для гибки СГА</t>
  </si>
  <si>
    <t>Вилка центральная СГА-1 28 мм</t>
  </si>
  <si>
    <t>КРЕПЛЕНИЕ гибочных приспособлений СГА-1</t>
  </si>
  <si>
    <t>Вилка центральная СГА-1 12 мм</t>
  </si>
  <si>
    <t>Вилка центральная СГА-1 32 мм</t>
  </si>
  <si>
    <t>Педаль станка СГА-1 с площадкой</t>
  </si>
  <si>
    <t>Комплект гибочных приспособлений к СГА-50А</t>
  </si>
  <si>
    <t>Вал червячного колеса СГА-1(центральный)</t>
  </si>
  <si>
    <t>Червяк СГА-1</t>
  </si>
  <si>
    <t>Вилка центральная СГА-1 14 мм</t>
  </si>
  <si>
    <t>Вилка центральная СГА-1 16 мм (шпонка)</t>
  </si>
  <si>
    <t>Вилка центральная СГА-1 20 мм (шпонка)</t>
  </si>
  <si>
    <t>Манжета 48*70</t>
  </si>
  <si>
    <t>Кулачок реверса</t>
  </si>
  <si>
    <t>Палец диска СГА-1</t>
  </si>
  <si>
    <t>Запасные части &gt; Запчасти для станков  &gt; СМЖ-172 (рубка/резка арматуры)</t>
  </si>
  <si>
    <t>Кулиса СМЖ-172А (45 мм квадратный вкладыш)</t>
  </si>
  <si>
    <t>Пресмасленка угловая 45 градусов М10</t>
  </si>
  <si>
    <t>Втулка эксцентр. вала СМЖ-172А (45 мм 100*110)</t>
  </si>
  <si>
    <t>Пресмасленка прямая 180 градусов М10</t>
  </si>
  <si>
    <t>Винт крепления ножа СМЖ172 (без резьбы)</t>
  </si>
  <si>
    <t>Втулка эксцентр. вала СМЖ-172 Астрахань(110 х 120 мм)</t>
  </si>
  <si>
    <t>Болт крепления ножа с резьбой СМЖ-172 12х70</t>
  </si>
  <si>
    <t>Болт крепления ножа с резьбой СМЖ-172 12х45</t>
  </si>
  <si>
    <t>Вкладыш кулисы СМЖ 172А 45 мм</t>
  </si>
  <si>
    <t>Вкладыш кулисы СМЖ 172А 40-45мм.</t>
  </si>
  <si>
    <t>Кулиса СМЖ-172А (45 мм овальный вкладыш)</t>
  </si>
  <si>
    <t>Вкладыш кулисы СМЖ 172А 45 мм КВАДРАТ</t>
  </si>
  <si>
    <t>Вкладыш кулисы СМЖ 172А 40-45мм. КВАДРАТ</t>
  </si>
  <si>
    <t>Вал эксцентриковый СМЖ-172А ( 45 мм)</t>
  </si>
  <si>
    <t>Шестерня эксц. вала СМЖ-172 42 зуба</t>
  </si>
  <si>
    <t>Втулка кулисы СМЖ-172 (60х50х45мм)</t>
  </si>
  <si>
    <t>Втулка эксцентр. вала СМЖ-172 (110 х130 мм)</t>
  </si>
  <si>
    <t>Втулка кулисы СМЖ-172 (58х70мм)</t>
  </si>
  <si>
    <t>Втулка промежуточного вала СМЖ-172А (55х65мм)</t>
  </si>
  <si>
    <t>Шестерня главная СМЖ-172.04.002 (33 зуб.)</t>
  </si>
  <si>
    <t>Шестерня перебора СМЖ-172.03.002 87 зубьев</t>
  </si>
  <si>
    <t>Накладка кулисного механизма СМЖ-172</t>
  </si>
  <si>
    <t>Втулка кулисы СМЖ-172 (50х58мм)</t>
  </si>
  <si>
    <t>Втулка кулисы СМЖ-172  (56х65мм)</t>
  </si>
  <si>
    <t>Проставка вкладыша  СМЖ-172 (кулиса Астрахань)</t>
  </si>
  <si>
    <t>Втулка (проставка) СМЖ-172</t>
  </si>
  <si>
    <t>Ремонтный комплект вкладыш  СМЖ-172</t>
  </si>
  <si>
    <t>Подвижная планка упора к СМЖ-172</t>
  </si>
  <si>
    <t>Шестерня главная СМЖ-172 12 зуб.</t>
  </si>
  <si>
    <t>Кулиса СМЖ-172 БМА</t>
  </si>
  <si>
    <t>Шестерня вала маховика  СМЖ-172 13 косой зуб</t>
  </si>
  <si>
    <t>Шестерня вала маховика  СМЖ-172 116 косой зуб</t>
  </si>
  <si>
    <t>Шкив эл.двигателя СМЖ-172</t>
  </si>
  <si>
    <t>Втулка эксцентр. вала СМЖ-172 (110 х 125 мм)</t>
  </si>
  <si>
    <t>Втулка вала СМЖ-172 (d=65мм)</t>
  </si>
  <si>
    <t>Втулка кулисы СМЖ-172 (56х70мм)</t>
  </si>
  <si>
    <t>Подшипник вала маховика СМЖ-172</t>
  </si>
  <si>
    <t>Вал опорный СМЖ-172</t>
  </si>
  <si>
    <t>Маховик СМЖ-172</t>
  </si>
  <si>
    <t>Вкладыш кулисы СМЖ-172 БМА</t>
  </si>
  <si>
    <t>Шестерня вала маховика  СМЖ-172 11 прямой зуб</t>
  </si>
  <si>
    <t>Кулиса СМЖ-172 БН</t>
  </si>
  <si>
    <t xml:space="preserve">Вкладыш кулисы СМЖ-172 </t>
  </si>
  <si>
    <t>Втулка кулисы СМЖ-172 (73х63х45мм)</t>
  </si>
  <si>
    <t>Вкладыш СМЖ-172 50мм</t>
  </si>
  <si>
    <t>Кулиса СМЖ-172 (50 мм)</t>
  </si>
  <si>
    <t>Планка кулисы СМЖ-172 (наружная)</t>
  </si>
  <si>
    <t>Гайка вала маховика СМЖ-172</t>
  </si>
  <si>
    <t>Шайба вала маховика СМЖ-172</t>
  </si>
  <si>
    <t>Вал эксцентриковый СМЖ-172 55мм</t>
  </si>
  <si>
    <t>Вкладыш СМЖ-172 55мм</t>
  </si>
  <si>
    <t>Кулиса СМЖ-172 Б (55 мм)</t>
  </si>
  <si>
    <t>Шестерня  СМЖ-172.00.003 10зуб</t>
  </si>
  <si>
    <t>Шестерня СМЖ-172.00.021 М5.5 (10 зуб.)</t>
  </si>
  <si>
    <t>Шестерня СМЖ-172.00.019 М 1.0 (9 зуб.)</t>
  </si>
  <si>
    <t xml:space="preserve">Шестерня СМЖ-172 96 прямой зуб </t>
  </si>
  <si>
    <t>Шестерня главная СМЖ-172. (114 зуб.)</t>
  </si>
  <si>
    <t>Вал привода (маховика) СМЖ-172</t>
  </si>
  <si>
    <t>Вал промежуточный СМЖ-172 L=340</t>
  </si>
  <si>
    <t>Планка кулисы СМЖ-172 (внутренняя)</t>
  </si>
  <si>
    <t>Шайба эксцентрикового вала СМЖ-172 (большая)</t>
  </si>
  <si>
    <t>Винт крепления ножа без резьбы СМЖ172 10х70</t>
  </si>
  <si>
    <t>Винт крепления ножа без резьбы СМЖ172 10х90</t>
  </si>
  <si>
    <t>Втулка кулисы СМЖ-172 (55х70мм)</t>
  </si>
  <si>
    <t>Шкив эл.двигателя D= вн 30мм, нар 148мм 2 ручья профиль А</t>
  </si>
  <si>
    <t>Втулка эксцентр. вала СМЖ-172 (110 х 115 мм)</t>
  </si>
  <si>
    <t>Втулка эксцентр. вала СМЖ-172 (100 х 115 мм)</t>
  </si>
  <si>
    <t>Запасные части &gt; Запчасти для КТПТО</t>
  </si>
  <si>
    <t>Вольтметр Э-8030 150В</t>
  </si>
  <si>
    <t>Кольцо 8ВЩ 370.046-01</t>
  </si>
  <si>
    <t>Кольцо 8ВЩ 370.046-02</t>
  </si>
  <si>
    <t>Контакт передвижной переключателя режима тр-ра 8ВЩ.551.100 (Минск)</t>
  </si>
  <si>
    <t>Переключатель ПК-16-54Ф2092 КТПТО (режим)</t>
  </si>
  <si>
    <t>Арматура светосиг. СКЛ-14А-К-3-380В зелёная</t>
  </si>
  <si>
    <t>Наконечник каб. 16мм</t>
  </si>
  <si>
    <t>Пускатель ПМ12010100 36В</t>
  </si>
  <si>
    <t>Кабель КГ 1х35</t>
  </si>
  <si>
    <t>Арматура светосиг. СКЛ-14А-К-3-380В красная</t>
  </si>
  <si>
    <t>Пускатель ПМ12160-150 (кат.380В, 160А 380В)</t>
  </si>
  <si>
    <t>Провод прогревочный ПНСВ 1х1,2</t>
  </si>
  <si>
    <t>Кабель КГ 1х70</t>
  </si>
  <si>
    <t>Колодка клеммная 4х160А</t>
  </si>
  <si>
    <t>Изолятор ИО-1/2,5( КТПТО)</t>
  </si>
  <si>
    <t>Наконечник каб. медн.  -луж. 70мм (D отверстия 10-12мм)</t>
  </si>
  <si>
    <t>Реле ВС-33 2УХЛ4</t>
  </si>
  <si>
    <t>Реле времени ВС-33 2УХЛ4</t>
  </si>
  <si>
    <t>Автомат ВА51-35М2-341810 УХЛ3160А (н/р 220в 50Гц)</t>
  </si>
  <si>
    <t>Масло трансформаторное ТКП (осушен., до 1000в) 10 л.</t>
  </si>
  <si>
    <t>Переключатель ПК-16-54Д3097 КТПТО (контроля тока)</t>
  </si>
  <si>
    <t>Кольцо 8ВЩ 370.051-01</t>
  </si>
  <si>
    <t>Кольцо 8ВЩ 370.051-02</t>
  </si>
  <si>
    <t>Наконечник каб. медн.  -луж. 35мм (D отверстия 10мм)</t>
  </si>
  <si>
    <t>Автомат ВА51-35М2-341810 УХЛ3160А (н/р 380в 50Гц)</t>
  </si>
  <si>
    <t>Амперметр Э-8030-М1 600/5</t>
  </si>
  <si>
    <t>Трансформатор ОСМ1-0063У3 380/36</t>
  </si>
  <si>
    <t>Переключатель ПК-16-54Л2081 КТПТО (контроля напряжения)</t>
  </si>
  <si>
    <t>Кабель КГ 3х50+1х16</t>
  </si>
  <si>
    <t>Кабель КГ 1х50</t>
  </si>
  <si>
    <t>Трансформатор ТТН-40 600/5 Кавик</t>
  </si>
  <si>
    <t>Шина силовая КТПТО-80 Кавик</t>
  </si>
  <si>
    <t>Терморегулятор АРТ-18-5</t>
  </si>
  <si>
    <t>Переключатель ПК10-12Д2167 (аналог APATOR sa 4G16-4057U)</t>
  </si>
  <si>
    <t>Переключатель ПК10-12Е2166 (аналогAPATOR sa 4G16-4056U)</t>
  </si>
  <si>
    <t>Выключатель автоматический ВА 88-33 160А (ТСДЗ-80)</t>
  </si>
  <si>
    <t>Кабель КГ 3х16+1х6</t>
  </si>
  <si>
    <t>Измеритель-регулятор одноканальный ТРМ1-Щ1 У.Р</t>
  </si>
  <si>
    <t>Зажим кабельный для А-3716 (КТПТО)</t>
  </si>
  <si>
    <t>Шина силовая низковольтная 600А (КТПТО) L=400мм прямая</t>
  </si>
  <si>
    <t>Гайка М20 латунь, тонкая</t>
  </si>
  <si>
    <t>Гайка М20 латунь широкая</t>
  </si>
  <si>
    <t>Шина электротехническая медная 4х40х90мм</t>
  </si>
  <si>
    <t>Пускатель ПМ12160 (PM1D160M)160А кат.220В</t>
  </si>
  <si>
    <t>Изолятор ИПТ-1/630</t>
  </si>
  <si>
    <t>Автоматический выключатель ВА 47-100  100А</t>
  </si>
  <si>
    <t>Автоматический выключатель ИЭК ЗР ВА 47-100/3/100С 10,0кА</t>
  </si>
  <si>
    <t>Шкаф управления КТПТО-80</t>
  </si>
  <si>
    <t>Выключатель автоматический ВА201-3Р-100А-С</t>
  </si>
  <si>
    <t>Электровентилятор А 2175 НВТ 220В (ТСДЗ-80, ТСДЗ-63)</t>
  </si>
  <si>
    <t>Пускатель ПМЛ 4100 УХЛ4 В кат. 380</t>
  </si>
  <si>
    <t>Гайка М12 латунь</t>
  </si>
  <si>
    <t>Автоматический выключатель ВА 47-100  125А</t>
  </si>
  <si>
    <t>Шина силовая низковольтная 600А (КТПТО) L=600мм изогнутая</t>
  </si>
  <si>
    <t>Шайба М20 латунь</t>
  </si>
  <si>
    <t>Зажим кабельный на 3 контакта (КТПТО)</t>
  </si>
  <si>
    <t>Реле РЭП-20-44-7-2004 40V50Hz</t>
  </si>
  <si>
    <t>Электромагнитное реле РК-1Р 48V</t>
  </si>
  <si>
    <t>Амперметр АС 600/5А 50 ГЦ (72*72 мм )</t>
  </si>
  <si>
    <t>Трансформатор Т-0,66 600/5А кл.05 (с крышкой)</t>
  </si>
  <si>
    <t>Пускатель ПМЛ 5100 0* 4В 125-160А 380В</t>
  </si>
  <si>
    <t>Реле РСА-512U 230В</t>
  </si>
  <si>
    <t>Реле времени РСА-512U</t>
  </si>
  <si>
    <t>Регулятор температуры RT-820 MU</t>
  </si>
  <si>
    <t>Электромагнитное реле РК-1Р 36V</t>
  </si>
  <si>
    <t>Пускатель LC1E160 (ПМ12160-150 (кат.380В, 3п 160А 1НО+1НЗ 380В)</t>
  </si>
  <si>
    <t>Переключатель APATOR 4G16-4056U</t>
  </si>
  <si>
    <t>Переключатель APATOR 4G16-87U</t>
  </si>
  <si>
    <t>Переключатель APATOR 4G16-91U</t>
  </si>
  <si>
    <t>Изолятор ИПТ-1/250</t>
  </si>
  <si>
    <t>Температурный датчик для ТСДЗ, КТПТО</t>
  </si>
  <si>
    <t>Переключатель ПК16-12Ф2048 (амперметра)</t>
  </si>
  <si>
    <t>Реле РСА-512U 36В</t>
  </si>
  <si>
    <t>Арматура светосиг.  PB0-LS22-24Y желтый 24В AC/DC со светодиод</t>
  </si>
  <si>
    <t xml:space="preserve">Трансформатор ТТН-60 600/5 </t>
  </si>
  <si>
    <t>Выключатель автоматич. ВА 99/160А</t>
  </si>
  <si>
    <t>ПВЗ/ПуГВ 1.5 бел. провод</t>
  </si>
  <si>
    <t>Выключатель кнопочный КЕ-011/2 красный</t>
  </si>
  <si>
    <t>Запасные части &gt; Электрооборудование</t>
  </si>
  <si>
    <t>Пускатель магнитный ПМЕ-222 У2 12,5 А (в корпусе)</t>
  </si>
  <si>
    <t>Пускатель магнитный ПМЕ-222 У3В(2з+2р) 25 А (в корпусе)</t>
  </si>
  <si>
    <t>Кнопка выключателя	SB2, SB5	LA-19-11D</t>
  </si>
  <si>
    <t xml:space="preserve">Кнопка выключателя	SB2, SB5	LA-19-11D </t>
  </si>
  <si>
    <t>Переключатель режимов работы лебедок ZLP</t>
  </si>
  <si>
    <t>Выключатель автоматический АП 50  3 МТ/16 А</t>
  </si>
  <si>
    <t>Кнопка КЕ-131 исп.2 красная грибок с фиксацией СТОП</t>
  </si>
  <si>
    <t>УЗО ИЭК 4Р ВД1-63/4/40/30</t>
  </si>
  <si>
    <t>Переключатель ПК-16-12С3031 СГА-1, РН/ СО-46</t>
  </si>
  <si>
    <t xml:space="preserve">Переключатель ПК-16-12С3031 </t>
  </si>
  <si>
    <t>Выключатель автоматический АП 50  3 МТ/25 А</t>
  </si>
  <si>
    <t xml:space="preserve">Кнопка КЕ-011 исп.2 черная "ПУСК" </t>
  </si>
  <si>
    <t>Выключатель пакет. ВП2-16У3 исполнение 3 (ЭПК-1300)</t>
  </si>
  <si>
    <t>Лампа зелёная 220В</t>
  </si>
  <si>
    <t>Лампа красная 220В</t>
  </si>
  <si>
    <t>Переключатель AC-22  (2 положения)</t>
  </si>
  <si>
    <t>Переключатель ALCLR-22 черный 3пол. I-O-II 1з+1р</t>
  </si>
  <si>
    <t>Контактор ИЭК КМИ-11810 18А 380В</t>
  </si>
  <si>
    <t>Кнопка КЕ-011 исп.2 красная "ПУСК"</t>
  </si>
  <si>
    <t>Конденсатор электродвигателя бетоносмесителя Zitrek ZBR 250/220V 2017г</t>
  </si>
  <si>
    <t>Кнопка PPBB-30N I-0  30мм 240В 1з+1р двойная с подствет. неон</t>
  </si>
  <si>
    <t>Кнопка КЕ-021У2  исп.2 красная грибок без фиксации 2р10А 660В</t>
  </si>
  <si>
    <t>Соединение штепсельное ИЭ-9901</t>
  </si>
  <si>
    <t>Автоматический выключатель PKZMO-25 25А</t>
  </si>
  <si>
    <t>Кнопка 220B 22мм зелёная</t>
  </si>
  <si>
    <t>Кнопка 220B 22мм красная</t>
  </si>
  <si>
    <t>Кнопка красная для ZLP-630</t>
  </si>
  <si>
    <t>Выключатель поворотный ПЕ22-AC-2-BLK 25051DEK 1з+1р 2 положения c фиксацией (DEKraft)</t>
  </si>
  <si>
    <t>Розетка кабельная 16А 380В 3Р+РЕ ССИ-214 IP44</t>
  </si>
  <si>
    <t>Запасные части &gt; Запчасти для ZITREK / Z3K / GROST (виброплиты, вибротрамбовки, нарезчики швов) &gt; Z3K</t>
  </si>
  <si>
    <t>Подшипник вибратора к z3k110 (NJ407M)</t>
  </si>
  <si>
    <t>Трос газа в сборе к z3k 50, 60, 90, 110</t>
  </si>
  <si>
    <t>Коврик резиновый к виброплите Zitrek z3k60</t>
  </si>
  <si>
    <t>Манжета 30*42*7 к z3k50, 60, 90, 110</t>
  </si>
  <si>
    <t>Подшипник вибратора к z3k110 6407</t>
  </si>
  <si>
    <t>Шкив вибратора к z3k90</t>
  </si>
  <si>
    <t>Сцепление к z3k 110 ( вал 20мм)</t>
  </si>
  <si>
    <t>Амортизатор виброплощадки к z3k 50, 60, 90, 110  (207480)</t>
  </si>
  <si>
    <t>Сцепление к z3k50 ( вал 16 мм)</t>
  </si>
  <si>
    <t>Шкив вибратора к z3k110 (под вал 25мм) 2ручья</t>
  </si>
  <si>
    <t>Сцепление к z3k60</t>
  </si>
  <si>
    <t xml:space="preserve">Сцепление к z3k90 ( вал 20 мм) </t>
  </si>
  <si>
    <t>Шкив вибратора к z3k50 (под вал 25мм)</t>
  </si>
  <si>
    <t>Сцепление к z3k51, 61 (вал 15мм)</t>
  </si>
  <si>
    <t>Вал вибратора к z3k90</t>
  </si>
  <si>
    <t>Подшипник вибратора к z3k50  (6307 ZZ)</t>
  </si>
  <si>
    <t>Коврик резиновый к виброплите Zitrek z3k51</t>
  </si>
  <si>
    <t>Вал вибратора к z3k110</t>
  </si>
  <si>
    <t>Запасные части &gt; Запчасти для подъёмников ZLP &gt; Консоль</t>
  </si>
  <si>
    <t>Передняя балка консоли ZLP-630</t>
  </si>
  <si>
    <t>Талреп</t>
  </si>
  <si>
    <t xml:space="preserve">Талреп </t>
  </si>
  <si>
    <t>Средняя балка консоли ZLP-630</t>
  </si>
  <si>
    <t>Задняя балка консоли ZLP-630</t>
  </si>
  <si>
    <t>Передняя стойка консоли ZLP-630</t>
  </si>
  <si>
    <t>Задняя стойка консоли ZLP-630</t>
  </si>
  <si>
    <t>Распорная колонна ZLP-630</t>
  </si>
  <si>
    <t>Передняя муфта консоли ZLP-630</t>
  </si>
  <si>
    <t>Задняя муфта консоли ZLP-630</t>
  </si>
  <si>
    <t>Консоли ZLP-630 вылет 2,5м 2шт. без контргрузов</t>
  </si>
  <si>
    <t>Консоли ZLP-630 вылет 1,7м 2 шт. без контргрузов</t>
  </si>
  <si>
    <t>Запасные части &gt; Запчасти для СПЛИТСТОУН (виброплиты, мозаично-шлифовальные машины, нарезчики швов) &gt; Мозаично-шлифовальная машина GM-245</t>
  </si>
  <si>
    <t>Шестерня ММ605.12.001</t>
  </si>
  <si>
    <t>Гайка 1/40441/71 (М18x1,5-6Н.8.016) правая резьба</t>
  </si>
  <si>
    <t>Планшайба 606.00.200</t>
  </si>
  <si>
    <t>Проставка GM245.02.003</t>
  </si>
  <si>
    <t>Элемент упругий 606.00.100</t>
  </si>
  <si>
    <t>Сальник 2108-2301035 (35х57х9 лев)</t>
  </si>
  <si>
    <t>Сальник 2108-2301034 (35х57х9 прав)</t>
  </si>
  <si>
    <t>Гайка 1/40448/71 (М18x1,5LH-6Н.8.016) (левая резьба)</t>
  </si>
  <si>
    <t>Вал полый GM245.04.001 правая резьба</t>
  </si>
  <si>
    <t xml:space="preserve">Ступица GM245.02.001	</t>
  </si>
  <si>
    <t xml:space="preserve">Кольцо ММ605.12.009	</t>
  </si>
  <si>
    <t>Траверса шлифовальная GM245.02.000 (в сборе)</t>
  </si>
  <si>
    <t>Блок управления 5,5 кВт</t>
  </si>
  <si>
    <t>Колесо зубчатое ММ605.12.002</t>
  </si>
  <si>
    <t>Ремень клиновой AVХ10x775La</t>
  </si>
  <si>
    <t>Подшипник 180100 (6000 2RS)</t>
  </si>
  <si>
    <t>Вал полый GM245.04.001-01</t>
  </si>
  <si>
    <t xml:space="preserve">Вал GM245.04.002 </t>
  </si>
  <si>
    <t>Блок управления 7,5 кВт</t>
  </si>
  <si>
    <t>Запасные части &gt; Запчасти для СПЛИТСТОУН (виброплиты, мозаично-шлифовальные машины, нарезчики швов) &gt; Резчик швов CS-144E /146</t>
  </si>
  <si>
    <t>Блок управления 4 кВт</t>
  </si>
  <si>
    <t>Прижим 146М.10.100</t>
  </si>
  <si>
    <t>Ремень (доработка)</t>
  </si>
  <si>
    <t>Корпусной подшипниковый узел CS-144/146</t>
  </si>
  <si>
    <t>Ремень (доработка) 10482</t>
  </si>
  <si>
    <t>Ремень (доработка) CS189.102  3277</t>
  </si>
  <si>
    <t>Ремень (доработка) CS189.103</t>
  </si>
  <si>
    <t>Запасные части &gt; Запчасти для отбойных молотков и бетоноломов  &gt; БЕТОНОЛОМ</t>
  </si>
  <si>
    <t xml:space="preserve">Ударник Б-3 </t>
  </si>
  <si>
    <t>Вставка под футорку пластик Б-3</t>
  </si>
  <si>
    <t>Пружина концевая Б-3</t>
  </si>
  <si>
    <t>Амортизатор Б-3</t>
  </si>
  <si>
    <t>Фиксатор Б-3</t>
  </si>
  <si>
    <t>Футорка Б-3</t>
  </si>
  <si>
    <t>Пружина футорки Б-3</t>
  </si>
  <si>
    <t>Звено промежуточное Б-3</t>
  </si>
  <si>
    <t>Манжета резиновая к бетонолому Б3</t>
  </si>
  <si>
    <t>Коробка клапанная Б-3</t>
  </si>
  <si>
    <t>Пружина тарельчатая Б-3</t>
  </si>
  <si>
    <t>Накидная гайка Б-3</t>
  </si>
  <si>
    <t>Ниппель Б-3</t>
  </si>
  <si>
    <t>Рукоятка Б-3</t>
  </si>
  <si>
    <t>Фиксатор (палец стопорный)</t>
  </si>
  <si>
    <t>Ствол БК-3</t>
  </si>
  <si>
    <t>Пружина под рукоятку БК</t>
  </si>
  <si>
    <t>Кожух (глушитель) Б-3</t>
  </si>
  <si>
    <t>Рукоятка БК-3-03 ТЗК</t>
  </si>
  <si>
    <t>Запасные части &gt; Запчасти для отбойных молотков и бетоноломов  &gt; Пики</t>
  </si>
  <si>
    <t>Пика-лопатка 75мм П-41</t>
  </si>
  <si>
    <t>Пика остроконечная П-11 (усиленная Сталь 40 Х)</t>
  </si>
  <si>
    <t>Пика остроконечная П-11</t>
  </si>
  <si>
    <t>Пика-зубило П-31</t>
  </si>
  <si>
    <t>Пика остроконечная П-11  (ТЗК)</t>
  </si>
  <si>
    <t>Пика остроконечная П-11 (усиленная)</t>
  </si>
  <si>
    <t>Пика остроконечная П-11 (L-290) УМЗ</t>
  </si>
  <si>
    <t>Пика - лопатка П-41 (ТЗК)</t>
  </si>
  <si>
    <t>Запасные части &gt; Запчасти для парогенераторов ПЭЭ</t>
  </si>
  <si>
    <t xml:space="preserve">Насос TAIFU QB80 ПЭЭ </t>
  </si>
  <si>
    <t>Насос Unipump QB80 220В для ПЭЭ и ПАР</t>
  </si>
  <si>
    <t>Реле РЕК 77/3 10А 24В</t>
  </si>
  <si>
    <t>Трансформатор понижающий ОСМ1-0,063 220/5-24</t>
  </si>
  <si>
    <t>Амперметр 400А  (70х70 мм)</t>
  </si>
  <si>
    <t>Трансформатор тока 300/5</t>
  </si>
  <si>
    <t>Котел в сборе ПЭЭ-100 ; ПАР-100</t>
  </si>
  <si>
    <t>Амперметр А72 300А/5А</t>
  </si>
  <si>
    <t>Амперметр 75/5А</t>
  </si>
  <si>
    <t>Манометр ДМ1-063 (10атм.)</t>
  </si>
  <si>
    <t>Сгон стальной черный 1/2 угловой</t>
  </si>
  <si>
    <t>Электромагнитный клапан ПЭЭ 24В</t>
  </si>
  <si>
    <t>Фильтр ДУ-15 (сетчатый) ПЭЭ</t>
  </si>
  <si>
    <t>Амперметр А72 200А/5А</t>
  </si>
  <si>
    <t xml:space="preserve">Амперметр А72 100А/5А  </t>
  </si>
  <si>
    <t>Паропровод 1/2" 20  метров</t>
  </si>
  <si>
    <t>Датчики уровня воды ПЭЭ/ПАР 100</t>
  </si>
  <si>
    <t>Электроды ПЭЭ/ПАР-50</t>
  </si>
  <si>
    <t>Реле давления КР 1 авт. (060-110166) Danfoss</t>
  </si>
  <si>
    <t>Клапан электромагнитный 2W160-15H-AC230 Ду15,230В,Viton,НЗ,120*C,латунь G1/2</t>
  </si>
  <si>
    <t>Электроды ПЭЭ/ПАР 100 3шт</t>
  </si>
  <si>
    <t>Клапан 1/2 220в в сборе с катушкой ПЭЭ/ПАР</t>
  </si>
  <si>
    <t>Амперметр 300/5А  (72х72 мм)</t>
  </si>
  <si>
    <t>Электроды ПЭЭ/ПАР-150 3шт</t>
  </si>
  <si>
    <t>Втулка изолирующая ПЭЭ/ПАР 100</t>
  </si>
  <si>
    <t>Втулка изолирующая ПЭЭ/ПАР 150</t>
  </si>
  <si>
    <t>Котел в сборе ПЭЭ-250</t>
  </si>
  <si>
    <t>Датчики уровня воды ПЭЭ/ПАР 150</t>
  </si>
  <si>
    <t>Электроды ПЭЭ-250/500 3шт</t>
  </si>
  <si>
    <t xml:space="preserve">Трансформатор ОСМ </t>
  </si>
  <si>
    <t>Датчик уровня воды ПЭЭ 500</t>
  </si>
  <si>
    <t>Датчики уровня воды ПЭЭ/ПАР 50</t>
  </si>
  <si>
    <t xml:space="preserve">Сгон стальной оценков  1/2 </t>
  </si>
  <si>
    <t>Крышка ПЭЭ-50</t>
  </si>
  <si>
    <t>Фторопласт ПЭЭ</t>
  </si>
  <si>
    <t>Втулка изолирующая ПЭЭ250</t>
  </si>
  <si>
    <t xml:space="preserve">Лампа AD22DS(LED)матрица d22мм желтый 230В  IEK </t>
  </si>
  <si>
    <t>Клапан обратный 1/2"</t>
  </si>
  <si>
    <t>Прокладка паронитовая крышки котла</t>
  </si>
  <si>
    <t>Электроды ПЭЭ-15М 3шт</t>
  </si>
  <si>
    <t>Втулка изолирующая ПЭЭ 15М</t>
  </si>
  <si>
    <t>Втулка изолирующая ПЭЭ/ПАР 50</t>
  </si>
  <si>
    <t>Клапан электромагнитный в сборе</t>
  </si>
  <si>
    <t>кран шаровой</t>
  </si>
  <si>
    <t>Трубка медная подвода воды ПЭЭ100</t>
  </si>
  <si>
    <t xml:space="preserve">Реле давления КР 1 авт. (060-110166) </t>
  </si>
  <si>
    <t>Фланец ПЭЭ150</t>
  </si>
  <si>
    <t>Трубка капиллярная ПЭЭ-15</t>
  </si>
  <si>
    <t>Нижняя часть котла ПАР-50Н</t>
  </si>
  <si>
    <t>Запасные части &gt; Запчасти для ZITREK / Z3K / GROST (виброплиты, вибротрамбовки, нарезчики швов) &gt; ZITREK &gt; CNCJ-72, CNCJ-80</t>
  </si>
  <si>
    <t>Сцепление в сборе CNCJ 72 (бензиновый двигатель вал 20 мм)</t>
  </si>
  <si>
    <t>Резиновое уплотнение 160*4 к CNCJ 72 FW</t>
  </si>
  <si>
    <t>Резиновое уплотнение 100*3.1 к CNCJ 72 FW</t>
  </si>
  <si>
    <t>Резиновое уплотнение 90*4 к CNCJ 72 FW</t>
  </si>
  <si>
    <t>Подшипник 6204 к CNCJ 72 арт.11</t>
  </si>
  <si>
    <t>Подшипник 6204 2z к CNCJ 72 арт.21</t>
  </si>
  <si>
    <t>Колодки сцепления CNCJ 72 FW (Honda GX-160)</t>
  </si>
  <si>
    <t>Рычаг дросельной заслонки к CNCJ 72 FW</t>
  </si>
  <si>
    <t>Подошва в сборе CNCJ-72</t>
  </si>
  <si>
    <t>Гофра вибротрамбовки CNCJ 72</t>
  </si>
  <si>
    <t>Манжета 40х52х7 к CNCJ 72 FW</t>
  </si>
  <si>
    <t>Трос газа CNCJ 72 FW</t>
  </si>
  <si>
    <t>Муфта сцепления вибротрамбовки (CNCJ 72 FW двиг. Honda GX-160 вал 20мм))</t>
  </si>
  <si>
    <t>Амортизатор CNCJ 72 FW</t>
  </si>
  <si>
    <t>Корзина обгонной муфты (CNCJ 72 FW двиг. Honda GX-160)</t>
  </si>
  <si>
    <t>Подшипник 6304 к CNCJ 72</t>
  </si>
  <si>
    <t>Карбюратор трамбовщика GX160</t>
  </si>
  <si>
    <t>Корпус воздушного фильтра с фильтром GX160 (ТРАМБОВКА)</t>
  </si>
  <si>
    <t>Сцепление в сборе CNCJ 72 (бензиновый двигатель вал 15,5 мм)</t>
  </si>
  <si>
    <t xml:space="preserve">Ручка газа к CNCJ (TR-14C 17) с тросом </t>
  </si>
  <si>
    <t>Ручка газа к CNCJ (TR-14C 17)</t>
  </si>
  <si>
    <t>Запасные части &gt; Запчасти для ZITREK / Z3K / GROST (виброплиты, вибротрамбовки, нарезчики швов) &gt; ZITREK &gt; CNP</t>
  </si>
  <si>
    <t>Прокладка к CNP 330 арт.33</t>
  </si>
  <si>
    <t>Манжета 20*30*6 к CNP 25, 30, 330</t>
  </si>
  <si>
    <t>Подшипник 42306 (NJ306) к CNP20 (роликовый)</t>
  </si>
  <si>
    <t>Подшипник NJ 42206 к CNP25, 30 (роликовый) (16мм)</t>
  </si>
  <si>
    <t>Втулка бронзовая с резьбой и гайкой</t>
  </si>
  <si>
    <t>Манжета 35*48*10 к CNP 10/15</t>
  </si>
  <si>
    <t>Манжета 28*50*10 к CNP 30, 330</t>
  </si>
  <si>
    <t>Прокладка к CNP 330 арт.11</t>
  </si>
  <si>
    <t>Трос управления реверсом CNP 30 103см</t>
  </si>
  <si>
    <t>Подшипник 16008 к CNP 330</t>
  </si>
  <si>
    <t>Скоба крепления троса реверса WP-160,170</t>
  </si>
  <si>
    <t>Вилка крепления троса реверса</t>
  </si>
  <si>
    <t>Рычаг троса газа к CNP 10, 15, 20, CNQ12, PT-36</t>
  </si>
  <si>
    <t>Трос управления реверсом CNP 330 110 см</t>
  </si>
  <si>
    <t>Сцепление в сборе со шкивом CNP 10 одноручейковый вал 20мм. проф А</t>
  </si>
  <si>
    <t>Сцепление в сборе со шкивом CNP 15 одноручейковый вал 19,5 мм.</t>
  </si>
  <si>
    <t xml:space="preserve">Рычаг дроссельной заслонки к CNP 25,30,330,330А </t>
  </si>
  <si>
    <t>Манжета 35*52*7 к CNP 50</t>
  </si>
  <si>
    <t>Втулка с пазом CNP-330 поз.40</t>
  </si>
  <si>
    <t>Сцепление в сборе со шкивом CNP 330 под вал 25мм профиль ремней А, D=130мм</t>
  </si>
  <si>
    <t xml:space="preserve">Поворотник CNP 330 </t>
  </si>
  <si>
    <t>Подшипник скольжения поз. 54,55,56 (ахк1024)</t>
  </si>
  <si>
    <t>Подшипник 6211 к CNP 10 (шариковый)</t>
  </si>
  <si>
    <t>Трос газа CNP 10,15, 20  (1м)  106см (2305)</t>
  </si>
  <si>
    <t>Трос газа CNP 25 (1,2м)</t>
  </si>
  <si>
    <t>Ручка троса управления реверсом CNP 30</t>
  </si>
  <si>
    <t>Муфта центробежная в сборе ( D=20 mm)</t>
  </si>
  <si>
    <t>Ведущий вал вибратора к CNP-30 (L=250мм)</t>
  </si>
  <si>
    <t>Шестерня ведомая к CNP 330</t>
  </si>
  <si>
    <t>Шестерня ведущая к CNP 330</t>
  </si>
  <si>
    <t>Прокладка к CNP 330 арт. 7</t>
  </si>
  <si>
    <t>Амортизатор рукоятки  к CNP 25</t>
  </si>
  <si>
    <t>Амортизатор виброплощадки к CNP 10/20</t>
  </si>
  <si>
    <t>Вибратор к CNP 15</t>
  </si>
  <si>
    <t>Амортизатор виброплощадки к CNP-30/330 70х44х2Ш М12х27</t>
  </si>
  <si>
    <t>Вибратор к CNP 330-1</t>
  </si>
  <si>
    <t>Плита Zitrek CNP-10</t>
  </si>
  <si>
    <t>Ведомый вал вибратора к CNP-330 (211мм)</t>
  </si>
  <si>
    <t>Ведущий вал вибратора к CNP-330 (L-270мм)</t>
  </si>
  <si>
    <t>Трос газа (акселератор)  CNP 30/330 (1,6м)</t>
  </si>
  <si>
    <t>Центробежная муфта в сборе одноручейная , вал 20мм</t>
  </si>
  <si>
    <t>Амортизатор виброплощадки к CNP-25</t>
  </si>
  <si>
    <t>Рычаг газа с тросом в сборе 90см на CNP 10,15,20,25, z3k110w</t>
  </si>
  <si>
    <t>Амортизатор рукоятки  к CNP 20</t>
  </si>
  <si>
    <t>Сцепление в сборе со шкивом CNP 30 В одноручейковый вал. 25</t>
  </si>
  <si>
    <t>Вибратор к CNP 30</t>
  </si>
  <si>
    <t>Ведомый вал вибратора к CNP-30</t>
  </si>
  <si>
    <t>Вибратор к CNP 330А</t>
  </si>
  <si>
    <t>Трос управления реверсом CNP 330А 146см</t>
  </si>
  <si>
    <t xml:space="preserve">Подшипник 42506 (аналогNJ 2206) к CNP 330А </t>
  </si>
  <si>
    <t>Манжета 28*50*10 к CNP 30,330</t>
  </si>
  <si>
    <t>Ударная пластина к CNP 330</t>
  </si>
  <si>
    <t>Амортизатор рукоятки  к CNP 30, 330</t>
  </si>
  <si>
    <t>Ведущий вал вибратора CNP-330</t>
  </si>
  <si>
    <t>Сцепление в сборе со шкивом CNP 30 одноручейковый вал. 20</t>
  </si>
  <si>
    <t>Ведомый вал вибратора к CNP-25</t>
  </si>
  <si>
    <t>Ведущий вал вибратора к CNP-25</t>
  </si>
  <si>
    <t>Ведущий вал вибратора к CNP-330А (L 305 мм)</t>
  </si>
  <si>
    <t>Сцепление к CNP 15 (вал 19 мм)</t>
  </si>
  <si>
    <t>Амортизатор виброплощадки к CNP 15  (CNP 15.  61×46. Шпилька М10×27 (одна)</t>
  </si>
  <si>
    <t>Амортизатор рукоятки  к CNP 15</t>
  </si>
  <si>
    <t>Сцепление в сборе со шкивом CNP 330 В(два ручья, вал 25 мм)</t>
  </si>
  <si>
    <t>Сцепление в сборе со шкивом CNP 330А (один ручей, вал 25 мм)</t>
  </si>
  <si>
    <t>Сцепление в сборе со шкивом CNP 30А ( один ручей, вал 25,4 мм)</t>
  </si>
  <si>
    <t>Подшипник NJ 2206 CNP 330 (20мм)</t>
  </si>
  <si>
    <t>Сцепление к CNP 20 вал 19мм</t>
  </si>
  <si>
    <t>Пластина пылезащитная к CNP 15</t>
  </si>
  <si>
    <t>Шкив вала ремня к CNP 15</t>
  </si>
  <si>
    <t>Шкив вала ремня к CNP 20</t>
  </si>
  <si>
    <t>Манжета 35х62х8</t>
  </si>
  <si>
    <t>Амортизатор виброплощадки к CNP-330А Д=100мм</t>
  </si>
  <si>
    <t>Трос газа без ручки WP-160, 170 2,2м</t>
  </si>
  <si>
    <t>Трос управления реверсом 120см Грост</t>
  </si>
  <si>
    <t>Ведомый вал вибратора к CNP-330А (245мм)</t>
  </si>
  <si>
    <t>Подшипник NJ 211</t>
  </si>
  <si>
    <t>Ведущий вал вибратора к CNP-30 В СБОРЕ ( шестерни, подшипники деваланс)  (L=250мм)</t>
  </si>
  <si>
    <t>Сцепление в сборе со шкивом одноручейковый Профиль В вал 19 мм.</t>
  </si>
  <si>
    <t>Рычаг газа с тросом в сборе PC1151FT  для виброплит</t>
  </si>
  <si>
    <t>Шкив вала  вибратора PC1151FT</t>
  </si>
  <si>
    <t>Вал вибратора  PC1151FT</t>
  </si>
  <si>
    <t>Муфта центробежная в сборе одноручейная , вал 19мм</t>
  </si>
  <si>
    <t xml:space="preserve">Амортизатор (72x58х1Ш М12х27xD2 М12х20) </t>
  </si>
  <si>
    <t>Шестерня ведомая к CNP 30</t>
  </si>
  <si>
    <t>Трос управления  реверсом 101см</t>
  </si>
  <si>
    <t>Шкив виброузла к CNP 330 (2 ручья Д=24мм)</t>
  </si>
  <si>
    <t>Подшипник J206 (42206) 16мм</t>
  </si>
  <si>
    <t>Трос управления реверсом VH160R 80см</t>
  </si>
  <si>
    <t>Колесо к CNP 20</t>
  </si>
  <si>
    <t>Основание виброплиты CNP-15</t>
  </si>
  <si>
    <t>Основание виброплиты CNP-20</t>
  </si>
  <si>
    <t>Рама защитная к CNP 15</t>
  </si>
  <si>
    <t>Хомут к CNP 15</t>
  </si>
  <si>
    <t>Основание к CNP 20</t>
  </si>
  <si>
    <t>Рычаг крепления троса</t>
  </si>
  <si>
    <t xml:space="preserve">Амортизатор (60х39,5х90х2Ш М10х27) </t>
  </si>
  <si>
    <t>Выключатель дв.с проводом 1,2</t>
  </si>
  <si>
    <t>Трос газа 80 см</t>
  </si>
  <si>
    <t>Трос газа 2м</t>
  </si>
  <si>
    <t>Сальник 42х62х7 армиров NBR 70</t>
  </si>
  <si>
    <t>Запасные части &gt; Запчасти для ZITREK / Z3K / GROST (виброплиты, вибротрамбовки, нарезчики швов) &gt; ZITREK &gt; CNQ</t>
  </si>
  <si>
    <t>Кран 1/4 к CNQ 12</t>
  </si>
  <si>
    <t>Запасные части &gt; Запчасти для станков  &gt; ПРОЧИЕ СТАНКИ для работы с арматурой</t>
  </si>
  <si>
    <t>Шкив эл.двигателя Н1226</t>
  </si>
  <si>
    <t>Кулиса для рубочного станка НГ</t>
  </si>
  <si>
    <t>Вкладыш кулисы рубочного станка НГ</t>
  </si>
  <si>
    <t>Комплект пластин Н1226 (2 шт)</t>
  </si>
  <si>
    <t>Запасные части &gt; Запчасти для шлифовальных машин &gt; ОМС- 2.1</t>
  </si>
  <si>
    <t>Буфер (резиновый) ОМС</t>
  </si>
  <si>
    <t>Буфер (резиновый) ОМС-2,1</t>
  </si>
  <si>
    <t>Траверса  ОМС-2.1-0.6-5.5</t>
  </si>
  <si>
    <t>Редуктор ОМС-2.1</t>
  </si>
  <si>
    <t>Запасные части &gt; Запчасти для шлифовальных машин &gt; СО-199 / СО-307 / СО-327 по бетону</t>
  </si>
  <si>
    <t>Камнедержатель траверсы</t>
  </si>
  <si>
    <t>Планшайба (траверса) РБ</t>
  </si>
  <si>
    <t>Шайба РБ</t>
  </si>
  <si>
    <t>Траверса СО-199</t>
  </si>
  <si>
    <t>Траверса СО-327</t>
  </si>
  <si>
    <t>Буфер (резиновый) СО-327</t>
  </si>
  <si>
    <t>Буфер (резиновый) СО-199</t>
  </si>
  <si>
    <t>Траверса РБ (треугольник)</t>
  </si>
  <si>
    <t>Траверса СО-307</t>
  </si>
  <si>
    <t>Вал СО-307</t>
  </si>
  <si>
    <t>Буфер (резиновый) СО-307</t>
  </si>
  <si>
    <t>Планшайба СО-307</t>
  </si>
  <si>
    <t>Планшайба СО-300</t>
  </si>
  <si>
    <t>Буфер (резиновый) СО-300</t>
  </si>
  <si>
    <t>Буфер (резиновый) СО-348</t>
  </si>
  <si>
    <t>Планшайба СО-327 (треугольник)</t>
  </si>
  <si>
    <t>Водило СО-199</t>
  </si>
  <si>
    <t>Траверса СО-348</t>
  </si>
  <si>
    <t>Запасные части &gt; Запчасти для шлифовальных машин &gt; СО-206 / СО-306 / СО-318 / СО-337 по дереву, паркету</t>
  </si>
  <si>
    <t>Ключ СО-206.15.000</t>
  </si>
  <si>
    <t>Барабан СО-206</t>
  </si>
  <si>
    <t>Тяга верхняя СО-206</t>
  </si>
  <si>
    <t xml:space="preserve">Ремень СО-318 HTD 1500 - 5M -30mm CONTITECH </t>
  </si>
  <si>
    <t>Втулка СО-318.03.003</t>
  </si>
  <si>
    <t>Запасные части &gt; Запчасти для Honda &gt; Двигатели Honda и аналоги</t>
  </si>
  <si>
    <t>Двигатель EX17</t>
  </si>
  <si>
    <t>Двигатель HONDA GX-160UT2 QX4 OH</t>
  </si>
  <si>
    <t>Двигатель HONDA GX-160UT2 SX4 OH</t>
  </si>
  <si>
    <t>Двигатель HONDA GX-200UT2 QX4 OH</t>
  </si>
  <si>
    <t>Двигатель GX-100U KRE4 OH</t>
  </si>
  <si>
    <t>Двигатель GX-160</t>
  </si>
  <si>
    <t>Двигатель HONDA GX-160</t>
  </si>
  <si>
    <t>Двигатель HONDA GX-270 (вал. 25мм)</t>
  </si>
  <si>
    <t>Двигатель HONDA GX200UT SX4, вал 20мм</t>
  </si>
  <si>
    <t>Двигатель HONDA GX-200</t>
  </si>
  <si>
    <t xml:space="preserve">Двигатель GX-270 9.0 л.с. (вал d=25мм) </t>
  </si>
  <si>
    <t>Двигатель GX-100</t>
  </si>
  <si>
    <t>Двигатель GX-100U KRG SD</t>
  </si>
  <si>
    <t>Двигатель HONDA GX-390UT2 QXQ4 OH (d=25.4 мм)</t>
  </si>
  <si>
    <t>Двигатель 190FA2 вал D=25 мм L= 63 мм</t>
  </si>
  <si>
    <t>Двигатель бензиновый ECO-407 7,0 л.с. вал 20 мм</t>
  </si>
  <si>
    <t>Двигатель HONDA GX-200H-QHB1</t>
  </si>
  <si>
    <t>Двигатель бензиновый Zongshen GB 420 E 25 мм</t>
  </si>
  <si>
    <t>Двигатель бензиновый Zongshen NH130 D=16 мм L= 58 мм</t>
  </si>
  <si>
    <t>Запасные части &gt; Запчасти для Honda &gt; GX160, GX200</t>
  </si>
  <si>
    <t>Датчик уровня масла GX 120 - GX 200</t>
  </si>
  <si>
    <t>Фиксатор пружины клапана впускного GX160, GX200</t>
  </si>
  <si>
    <t>Кольца поршневые GX 160, GX200 (тонкий тип, 1,0х1,0х2,5)</t>
  </si>
  <si>
    <t>Комплект прокладок с прокладкой ГБЦ GX 160/200</t>
  </si>
  <si>
    <t>Шатун GX 160/GX 200  168F</t>
  </si>
  <si>
    <t>Распредвал GX160</t>
  </si>
  <si>
    <t>Пружина стартера GX-120, GX-160, GX-200</t>
  </si>
  <si>
    <t>Реле датчика масла GX120-GX390</t>
  </si>
  <si>
    <t>Корпус воздушного фильтра с фильтром GX120-GX200 (овал)</t>
  </si>
  <si>
    <t>Выключатель зажигания 168 F (GX-120-390)</t>
  </si>
  <si>
    <t>Пружина тяги карбюратора GX160 (тонкая)</t>
  </si>
  <si>
    <t>Пружина тяги регулятора оборотов GX160</t>
  </si>
  <si>
    <t>Прокладка крышки картера GX 160, GX 200</t>
  </si>
  <si>
    <t>Свеча зажигания для двигателей Honda</t>
  </si>
  <si>
    <t>Фильтр воздушный Gx160/200 (овал)</t>
  </si>
  <si>
    <t>Ручка стартера</t>
  </si>
  <si>
    <t>Шнур стартера</t>
  </si>
  <si>
    <t>Шестерня регулятора оборотов GX160</t>
  </si>
  <si>
    <t>Поршень d=68 (GX160-200)</t>
  </si>
  <si>
    <t>Палец поршневой (GX 160,GX 200)</t>
  </si>
  <si>
    <t>Ремкомплект стартер GX160, GX200 под штыри</t>
  </si>
  <si>
    <t>Щуп уровня масла GX120-GX200</t>
  </si>
  <si>
    <t>Карбюратор с краном GX160</t>
  </si>
  <si>
    <t>Кольца поршневые GX 160, GX200</t>
  </si>
  <si>
    <t>Поршень d=68 (GX200)</t>
  </si>
  <si>
    <t>Фильтр воздушный GX120/GX160 (цилиндр)</t>
  </si>
  <si>
    <t>Блок цилиндров GX200</t>
  </si>
  <si>
    <t>Глушитель в сборе GX120-GX200</t>
  </si>
  <si>
    <t>Кожух маховика GX160, GX200</t>
  </si>
  <si>
    <t>Блок цилиндров GX160</t>
  </si>
  <si>
    <t>Крышка картера GX 160, GX 200</t>
  </si>
  <si>
    <t>Сальник коленвала GX160, GX200  (25х41.25х6)</t>
  </si>
  <si>
    <t xml:space="preserve">Коленвал GX160 (d=19.5мм) </t>
  </si>
  <si>
    <t>Крышка блока цилиндров GX 160</t>
  </si>
  <si>
    <t>Механизм ручной регулировки оборотов (GX 160 - GX 200)</t>
  </si>
  <si>
    <t>Клапан впускной GX-160</t>
  </si>
  <si>
    <t>Клапан выпускной GX-160</t>
  </si>
  <si>
    <t>Храповик стартера GX-160</t>
  </si>
  <si>
    <t>Топливный бак GX-160</t>
  </si>
  <si>
    <t>Карбюратор с краном GX200</t>
  </si>
  <si>
    <t>Колпачок свечи зажигания GX120-GX390</t>
  </si>
  <si>
    <t>Набор пружин GX160, GX200 2шт</t>
  </si>
  <si>
    <t>Катушка зажигания (160-GX-200)</t>
  </si>
  <si>
    <t>Пружина системы контроля оборотов (GX 160, GX 200) толстая</t>
  </si>
  <si>
    <t>Пружина системы контроля тяги (GX 160, GX 200) тонкая</t>
  </si>
  <si>
    <t>Фильтр воздушный в сборе GX160/GX200 (под фильтр цилиндр)</t>
  </si>
  <si>
    <t>Глушитель в сборе GX120-GX200 (цилиндрический)</t>
  </si>
  <si>
    <t>Крыльчатка охлаждения GX 160/200</t>
  </si>
  <si>
    <t>Головка блока цилиндра GX-160</t>
  </si>
  <si>
    <t>Картер GX-200</t>
  </si>
  <si>
    <t>Головка блока цилиндра GX-200</t>
  </si>
  <si>
    <t>Топливный бак GX-200</t>
  </si>
  <si>
    <t>Стартер GX-120/160/200 лепестки</t>
  </si>
  <si>
    <t>Поршень для двигателя 168FB и HONDA GX200 в сборе 6,5л.с (поршень,палец,скобы) 68 мм</t>
  </si>
  <si>
    <t>Поршень d=70 (GX200)</t>
  </si>
  <si>
    <t>Рычаг воздушной заслонки GX160</t>
  </si>
  <si>
    <t xml:space="preserve">Коленвал GX160  168F (d=20мм) </t>
  </si>
  <si>
    <t>Кран топливного бака GN-5-6KW бензогенератора</t>
  </si>
  <si>
    <t>Запасные части &gt; Запчасти для Honda &gt; GX240, GX270</t>
  </si>
  <si>
    <t>Палец поршневой (GX 270)</t>
  </si>
  <si>
    <t>Кольца поршневые GX 270  177F</t>
  </si>
  <si>
    <t>Кольца поршневые GX 270 (тонкий тип)</t>
  </si>
  <si>
    <t>Шатун GX 240/GX 270  177F</t>
  </si>
  <si>
    <t>Датчик уровня масла GX 240 - GX 390</t>
  </si>
  <si>
    <t>Фильтр воздушный Gx240/270 (овал)</t>
  </si>
  <si>
    <t>Щуп уровня масла GX240-270</t>
  </si>
  <si>
    <t>Карбюратор с краном (GX240, 270)</t>
  </si>
  <si>
    <t>Глушитель в сборе GX240-GX270</t>
  </si>
  <si>
    <t>Комплект прокладок с прокладкой ГБЦ GX270</t>
  </si>
  <si>
    <t>Поршень d=76,5 (GX270)</t>
  </si>
  <si>
    <t>Коленвал GX240; 270</t>
  </si>
  <si>
    <t>Топливный бак GX270</t>
  </si>
  <si>
    <t>Карбюратор с краном GX270</t>
  </si>
  <si>
    <t>Пружина системы контроля (GX 240, GX 270) толстая</t>
  </si>
  <si>
    <t>Механизм ручной регулировки оборотов (GX 240 - GX 270)</t>
  </si>
  <si>
    <t>Катушка зажигания 270 (дв. HONDA)</t>
  </si>
  <si>
    <t>Корпус воздушного фильтра с фильтром GX240,GX270 (овал)</t>
  </si>
  <si>
    <t>Стартер GX-240/270</t>
  </si>
  <si>
    <t xml:space="preserve">Головка блока цилиндра (GX-240, GX-270) в сборе </t>
  </si>
  <si>
    <t>Коллектор выпускной GX 240/390</t>
  </si>
  <si>
    <t>Прокладка цилиндра GX 270</t>
  </si>
  <si>
    <t>Запасные части &gt; Запчасти для Honda &gt; GX340, GX390, GX410, GX440</t>
  </si>
  <si>
    <t>Шатун GX 340 GX 390  188F</t>
  </si>
  <si>
    <t>Кольца поршневые GX 340, GX390  (тонкий тип)</t>
  </si>
  <si>
    <t>Карбюратор с краном GX390</t>
  </si>
  <si>
    <t>Стартер GX340 - GX390 (не оригинал)</t>
  </si>
  <si>
    <t xml:space="preserve">Фильтр воздушный GХ340 - GХ390 (овал) </t>
  </si>
  <si>
    <t>Карбюратор в сборе GX390 (с  электро клапан. без крана)</t>
  </si>
  <si>
    <t>Коленвал  GX 340, GX 390 - цилиндр 25,4</t>
  </si>
  <si>
    <t>Корпус воздушного фильтра с фильтром GX390 (овал)</t>
  </si>
  <si>
    <t>Глушитель в сборе GX390</t>
  </si>
  <si>
    <t>Топливный бак GX390</t>
  </si>
  <si>
    <t>Поршень d=88 (GX390)</t>
  </si>
  <si>
    <t>Корпус воздушного фильтра с фильтром GX390 (квадрат)</t>
  </si>
  <si>
    <t xml:space="preserve">Набор прокладок двигателя GX390 </t>
  </si>
  <si>
    <t>Механизм ручной регулировки оборотов (GX340, GX390)</t>
  </si>
  <si>
    <t xml:space="preserve">Головка блока цилиндра (GX 340, GX 390) в сборе </t>
  </si>
  <si>
    <t>Палец поршневой (GX 390)</t>
  </si>
  <si>
    <t>Карбюратор в сборе GX390 для генератора 5 - 5,5 кВт</t>
  </si>
  <si>
    <t>Кольца поршневые GX 340, GX390 88 мм</t>
  </si>
  <si>
    <t>Поршеньв сборе188F  GX390  d=88мм</t>
  </si>
  <si>
    <t>Толкатель бензинового двигателя GX 390</t>
  </si>
  <si>
    <t>Набор пружин GX390/ 188F</t>
  </si>
  <si>
    <t>Поршень в сборе GX440 192F (92 мм поршень, палец, кольцо)</t>
  </si>
  <si>
    <t>Прокладка ГБЦ GX390</t>
  </si>
  <si>
    <t>Крыльчатка охлаждения GX 390</t>
  </si>
  <si>
    <t>Запасные части &gt; Масла</t>
  </si>
  <si>
    <t>Масло компрессорное КС-19П РОСНЕФТЬ (20л)</t>
  </si>
  <si>
    <t>Масло компрессорное VDL-100 ТНК (20л)</t>
  </si>
  <si>
    <t xml:space="preserve">Масло моторное MOBIL SUPER 1000х1 мин. 1л SAE 15w40 (минеральное) </t>
  </si>
  <si>
    <t xml:space="preserve">Масло моторное SUPER 1000х1 мин. 1л MOBIL SAE 15w40 </t>
  </si>
  <si>
    <t>Масло ТАД-17 трансмис. OLRIGHT 5л</t>
  </si>
  <si>
    <t>Масло редукторное CLP 320 20л.</t>
  </si>
  <si>
    <t>Масло ТЭП-15 трансмис. OLRIGHT 5л</t>
  </si>
  <si>
    <t>Масло для виброплит Zitrek редукторное CLP-320 (1л.)</t>
  </si>
  <si>
    <t>Масло моторное WEGO Z1 15W-40 SF/CC канистра 1л</t>
  </si>
  <si>
    <t>Масло моторное РОСНЕФТЬ 15W-40 (РНПК) SG/CD</t>
  </si>
  <si>
    <t>Масло минеральное Hessol TURBO DIESEL 15W-40 5 л.</t>
  </si>
  <si>
    <t>Масло редукторное  Wego CLP 150 20л.</t>
  </si>
  <si>
    <t>Масло Rosneft Kinetic Hupoid GL-5 80W90 20 л</t>
  </si>
  <si>
    <t>Масло компрессорное VG-100 1л COUNTRY</t>
  </si>
  <si>
    <t>Масло ТЭП-15 трансмис. OLRIGHT 10л</t>
  </si>
  <si>
    <t>Масло трансмиссионное HESSOL 80 W-90 GL5 1 л.</t>
  </si>
  <si>
    <t xml:space="preserve">Масло трансформаторное ТКП (бочка 216,5 л., осушеное до 50кВ) </t>
  </si>
  <si>
    <t>Масло ТАД-17 трансмис. OLRIGHT  3 л</t>
  </si>
  <si>
    <t>Запасные части &gt; Расходные материалы &gt; Для обработки бетона</t>
  </si>
  <si>
    <t>Хомут крепления сегментов 80/100 мм</t>
  </si>
  <si>
    <t>Сегмент МШМ 6С 85х78х50 54с125</t>
  </si>
  <si>
    <t>Сегмент МШМ 6С 85х78х50 54с80</t>
  </si>
  <si>
    <t>Лопасти СО-170 Украина, верт. крепл. комплект</t>
  </si>
  <si>
    <t>Сегмент МШМ 6С 85х78х50 54с40</t>
  </si>
  <si>
    <t>Барабан для СО-410 в сборе</t>
  </si>
  <si>
    <t>Диск затирочный СО-170  (D= 880 мм под 3 лопасти)</t>
  </si>
  <si>
    <t>Лопасти для ЗМ-900 (4 шт)</t>
  </si>
  <si>
    <t>Сегмент МШМ 6С 85х78х50 54с 100</t>
  </si>
  <si>
    <t>Комплект пентагональных ножей СО-410 (70шт)</t>
  </si>
  <si>
    <t>Лопасти СО-170 горизонт. крепл. комплект</t>
  </si>
  <si>
    <t>Запасные части &gt; Расходные материалы &gt; Для обработки паркета/дерева</t>
  </si>
  <si>
    <t>Диск шлифовальный (самозацепка) D=200мм Р80</t>
  </si>
  <si>
    <t>Диск шлифовальный (самозацепка) D=200мм Р120</t>
  </si>
  <si>
    <t>Ножи строгальной машины СО-306 3 шт.</t>
  </si>
  <si>
    <t>Диск шлифовальный (самозацепка) D=150мм Р120</t>
  </si>
  <si>
    <t>Диск шлифовальный (самозацепка) D=150мм Р80</t>
  </si>
  <si>
    <t>Шлифшкурка Orientcraft 200мм Р120</t>
  </si>
  <si>
    <t>Шлифшкурка Orientcraft 200мм Р80</t>
  </si>
  <si>
    <t>Шлифшкурка Orientcraft 200мм Р40</t>
  </si>
  <si>
    <t>Диск шлифовальный (самозацепка) D=200мм Р40</t>
  </si>
  <si>
    <t>Трио липучка Velcro disc D=200 мм.</t>
  </si>
  <si>
    <t>Диск шлифовальный (самозацепка) D=150мм Р40</t>
  </si>
  <si>
    <t>Флип липучка Velcro disk D=150 мм</t>
  </si>
  <si>
    <t>Запасные части &gt; Расходные материалы &gt; Для нарезчиков швов</t>
  </si>
  <si>
    <t>Диск алмазный сплитстоун Д= 300мм отв. 25,4 мм</t>
  </si>
  <si>
    <t>Диск алмазный сплитстоун Д= 300мм отв. 25,4 мм Бетон/асфальт 20</t>
  </si>
  <si>
    <t>Оборудование &gt; Распродажа запасных частей</t>
  </si>
  <si>
    <t>Рем. комплект к УЛИГ 050-00</t>
  </si>
  <si>
    <t>Шток поршня для Z 440</t>
  </si>
  <si>
    <t>Шток поршня для Z1800</t>
  </si>
  <si>
    <t>Ремкомплект для трубогиба Zitrek SWG-1 (сальники, 4шт)</t>
  </si>
  <si>
    <t>Шток поршня для Z 390</t>
  </si>
  <si>
    <t>Оборудование &gt; Распродажа запасных частей &gt; для дизельных пушек</t>
  </si>
  <si>
    <t>Электрод GRYP 15</t>
  </si>
  <si>
    <t>Форсунка для GRYP 28</t>
  </si>
  <si>
    <t>Плата управления с кабелем для Zitrek BJD 20-30-50</t>
  </si>
  <si>
    <t>Плата управления для Zitrek Z1800</t>
  </si>
  <si>
    <t>Плата управления для Zitrek Z390</t>
  </si>
  <si>
    <t>Оборудование &gt; Распродажа запасных частей &gt; для трубогибов ТГ /ТПГ/SWG</t>
  </si>
  <si>
    <t>Сегмент к ТГ 3/8</t>
  </si>
  <si>
    <t>РТИ к г/ц ТПГ-1Б</t>
  </si>
  <si>
    <t>РТИ к трубогибу  для ТГР-20</t>
  </si>
  <si>
    <t>РТИ к ТГ-1</t>
  </si>
  <si>
    <t>Сегмент для трубогиба SWG  3/4"</t>
  </si>
  <si>
    <t>Сегмент для трубогиба SWG  1/2"</t>
  </si>
  <si>
    <t>Запасные части &gt; Расходные материалы &gt; Для отбойных молотков</t>
  </si>
  <si>
    <t>Пика зубило НЕХ30 410 мм</t>
  </si>
  <si>
    <t>Пика остроконечная НЕХ30 410 мм</t>
  </si>
  <si>
    <t>Оборудование &gt; Распродажа оборудования</t>
  </si>
  <si>
    <t>Пистолет монтажный ПЦ-84 (контрактный)</t>
  </si>
  <si>
    <t>Станок для резки арматуры (рубочный) СМЖ-172 (контрактный)</t>
  </si>
  <si>
    <t>Шлифмашинка пневматическая угловая ABAC 5335146</t>
  </si>
  <si>
    <t>Ручной опрессовщик НР-60</t>
  </si>
  <si>
    <t>Станок для гибки арматуры СГА-1 (контрактный)</t>
  </si>
  <si>
    <t>Пистолет монтажный GFT-5</t>
  </si>
  <si>
    <t>Запасные части &gt; Запчасти для компрессоров &gt; Реле давления</t>
  </si>
  <si>
    <t>Реле давления MDR 3/11 10А К-25 вход 1-1/2 и 3-1/4</t>
  </si>
  <si>
    <t>Реле давления MDR 3/11 16А К-2 вход 1-3/8 и 3-1/4</t>
  </si>
  <si>
    <t>Реле давления MDR-1/11;F4 G 1/4";E/A;PG С-416</t>
  </si>
  <si>
    <t>Реле давления MDR 3/11 10А К-25 вход 1-3/8 и 3-1/4</t>
  </si>
  <si>
    <t>Реле давления MDR 3/11 16А К-2 вход 1-1/2 и 3-1/4</t>
  </si>
  <si>
    <t>Реле давления MDR-2/11;F4 G 3/8";E/A;PG С-416</t>
  </si>
  <si>
    <t>Реле давления (универсальное) 380В  вход 1/4</t>
  </si>
  <si>
    <t>Реле давления 220В 4 выхода 1/4</t>
  </si>
  <si>
    <t>Реле давления в сборе (редуктор, манометры) 1/4</t>
  </si>
  <si>
    <t>Реле давления (универсальное) 380В  вход 1/2</t>
  </si>
  <si>
    <t>Реле давления MDR-2/11;F4 G 1/4";E/A;PG С-416</t>
  </si>
  <si>
    <t>Реле давления FBANG 20А 1/4" маностат</t>
  </si>
  <si>
    <t>Аренда оборудования &gt; Мотопомпы</t>
  </si>
  <si>
    <t>Аренда Мотопомпы Zitrek PGT1000 с рукавами.</t>
  </si>
  <si>
    <t xml:space="preserve">Аренда оборудования &gt; Оборудование для монтажа и обслуживания труб </t>
  </si>
  <si>
    <t>Аренда аппарата для сварки пластиковых труб RWS 1500</t>
  </si>
  <si>
    <t xml:space="preserve">Аренда оборудования &gt; Оборудование для отделки полов </t>
  </si>
  <si>
    <t>Аренда мозаично-шлифовальной машины ОМС-2,1</t>
  </si>
  <si>
    <t>Аренда мозаично-шлифовальной машины СО-199</t>
  </si>
  <si>
    <t>Аренда Паркетно-шлифовальной машины СО-337-1 220В</t>
  </si>
  <si>
    <t>Аренда паркетошлифовальной машины СО-206</t>
  </si>
  <si>
    <t>Аренда плоскошлифовальной машины СО-318</t>
  </si>
  <si>
    <t>Аренда строгальной машины СО-306</t>
  </si>
  <si>
    <t>Аренда фрезерной машины СО-410</t>
  </si>
  <si>
    <t>Аренда заглаживающей машины СО-170 (380В)</t>
  </si>
  <si>
    <t>Аренда Мозаично-шлифовальной машины СО-101 (220В 1.5 кВт )</t>
  </si>
  <si>
    <t>Аренда оборудования &gt; Мотобуры и Отбойные молотки</t>
  </si>
  <si>
    <t>Аренда отбойного молотока МО-3</t>
  </si>
  <si>
    <t>Аренда отбойного молотока МО-4</t>
  </si>
  <si>
    <t>Аренда Мотобура DEKO DKGA52</t>
  </si>
  <si>
    <t>Аренда оборудования &gt; Станки</t>
  </si>
  <si>
    <t>Аренда Станка для гибки арматуры СГА-1</t>
  </si>
  <si>
    <t>Аренда Станка для резки арматуры СМЖ-172</t>
  </si>
  <si>
    <t xml:space="preserve">Аренда Станка для гибки арматуры CNGW-40A Zitrek </t>
  </si>
  <si>
    <t>Аренда Станка для резки арматуры Р-40</t>
  </si>
  <si>
    <t>Аренда Станка для гибки арматуры GOCMAKSAN B36</t>
  </si>
  <si>
    <t>Аренда оборудования &gt; Тепловентеляторы, отопительное оборудование</t>
  </si>
  <si>
    <t>Аренда Тепловентилятора Мост Daire ТВ-6/12 СТ 380В 6 кВт</t>
  </si>
  <si>
    <t>Аренда тепловентилятора ЭТВ-5/220В 5 кВт</t>
  </si>
  <si>
    <t>Аренда оборудования &gt; КТПТО-80 Трансформаторы прогрева бетона</t>
  </si>
  <si>
    <t>Аренда КТПТО-80 (ТМО-80)</t>
  </si>
  <si>
    <t>Аренда ТСДЗ-63/038</t>
  </si>
  <si>
    <t>Аренда оборудования &gt; Электростанции</t>
  </si>
  <si>
    <t>Аренда электростанции бензиновой Huter DY8000L (220В)</t>
  </si>
  <si>
    <t>Аренда оборудования &gt; Парогенераторы</t>
  </si>
  <si>
    <t>Аренда Парогенератора ПЭЭ-100Н (паропровод 30м и паропистолет)</t>
  </si>
  <si>
    <t>Запасные части &gt; Опресовщики Zitrek</t>
  </si>
  <si>
    <t>Манометр виброзащищённый  d-63 0-100 bar (глицериновый)</t>
  </si>
  <si>
    <t>Насос для опресовки НИЭ 6-60 (без эл.двигателя и навесного)</t>
  </si>
  <si>
    <t>Насос для опресовки НИЭ 3-60 (без эл.двигателя и навесного)</t>
  </si>
  <si>
    <t>Оборудование &gt; Отбойные молотки</t>
  </si>
  <si>
    <t>Молоток отбойный МО-2 Б (ЗСО)</t>
  </si>
  <si>
    <t>Молоток отбойный МО-3 Б (ЗСО)</t>
  </si>
  <si>
    <t>Молоток отбойный МОП-2 (ТЗК)</t>
  </si>
  <si>
    <t>Молоток отбойный МОП-3 (ТЗК)</t>
  </si>
  <si>
    <t>Молоток отбойный МОП-4 двойная рукоятка (ТЗК)</t>
  </si>
  <si>
    <t>Молоток отбойный МОП-3 (ЗСО)</t>
  </si>
  <si>
    <t>Оборудование &gt; Тара для раствора &gt; Бадьи (бункер) для бетона</t>
  </si>
  <si>
    <t>Бадья для бетона  БН-0,75 лоток (МК Подъем)</t>
  </si>
  <si>
    <t>Бадья для бетона БН-2,0 (лоток) низкая 1750х1750х1850</t>
  </si>
  <si>
    <t>Бадья для бетона БН-1,5 (лоток)(Пневмостройтехника)1410х1410х2009</t>
  </si>
  <si>
    <t>Бадья для бетона БН-0,5 (лоток) (Пневмостройтехника)1410х1410х1350мм.</t>
  </si>
  <si>
    <t xml:space="preserve">Бадья для бетона БН-1,0 (лоток) низкая (Пневмостройтехника) 1750х1750х1250 </t>
  </si>
  <si>
    <t>Бадья для бетона БН-1.0 (лоток) усиленная (Пневмостройтехника) 1410х1410х1680</t>
  </si>
  <si>
    <t>Бадья для бетона БН-1.5 (лоток) низкая (Пневмостройтехника) 1810х1810х1360</t>
  </si>
  <si>
    <t>Бадья для бетона БН-2.0 (лоток)(Пневмостройтехника) 1550х1550х2200</t>
  </si>
  <si>
    <t>Бадья для бетона БН-2.0 ПРОФИ (лоток) (Пневмостройтехника) низкая 1920х1920х1600</t>
  </si>
  <si>
    <t>Бадья для бетона низкая БН-1,0 лоток (МК Подъем)</t>
  </si>
  <si>
    <t>Бадья для бетона низкая БН-2,0 лоток (МК Подъем) 2060х2060х1600мм.</t>
  </si>
  <si>
    <t>Бадья для бетона БН-1.0 стандарт (лоток) (Пневмостройтехника)1330х1330х1680</t>
  </si>
  <si>
    <t>Бадья для бетона БП-1,6 (Пневмостройтехника) 900х1560х3700</t>
  </si>
  <si>
    <t xml:space="preserve">Люлька к бадьям БН-0,5-1,0-1,5-2,0 (пневмостройтехника ) </t>
  </si>
  <si>
    <t>Оборудование &gt; Тара для раствора &gt; Тара (ящик) для раствора</t>
  </si>
  <si>
    <t>Тара для раствора ТР-0,25 (Пневмостройтехника) 1250х780х530мм.</t>
  </si>
  <si>
    <t>Тара для раствора ТР-1,0 (Пневмостройтехника) 2500х1120х504мм.</t>
  </si>
  <si>
    <t>Тара для раствора ТР-1,5 (Пневмостройтехника) 2580х1250х600мм.</t>
  </si>
  <si>
    <t>Тара для раствора ЯР-1 (Пневмостройтехника) 1310х640х470</t>
  </si>
  <si>
    <t>Тара для раствора ТР-1,0 (МК Подъем)</t>
  </si>
  <si>
    <t>Тара для раствора ТР-1,5 (МК Подъем)</t>
  </si>
  <si>
    <t>Тара для раствора ТР-0,5 (Пневмостройтехника) 1600х1050х650мм.</t>
  </si>
  <si>
    <t>Тара для раствора ТР-2,0 (Пневмостройтехника) 2580х1350х800мм.</t>
  </si>
  <si>
    <t>Запасные части &gt; Расходные материалы &gt; Франкфурты/фрезы</t>
  </si>
  <si>
    <t>Франкфурт CTH #12 GB_00 3 сегмента зерно 1600/1250</t>
  </si>
  <si>
    <t>Франкфурт CTH #12 GB_00 5 сегментов, зерно 1600/1250</t>
  </si>
  <si>
    <t>Франкфурт CTH #30 GB_0 3 сегмента зерно 630/315</t>
  </si>
  <si>
    <t>Франкфурт CTH #30 GB_0 5 сегментов зерно 630/315</t>
  </si>
  <si>
    <t>Франкфурт CTU #50 GB_1 3 сегмента зерно 315/250</t>
  </si>
  <si>
    <t>Франкфурт CTU #50 GB_1 5 сегментов зерно 315/250</t>
  </si>
  <si>
    <t>Франкфурт CTH #20 GB_S0 3 сегмента зерно 800/630</t>
  </si>
  <si>
    <t>Франкфурт CTH #20 GB_S0 5 сегментов зерно 800/630</t>
  </si>
  <si>
    <t>Франкфурт CTL #30 GB_000CS 3 сегмента</t>
  </si>
  <si>
    <t>Франкфурт CTL #30 GB_000CS 5 сегментов</t>
  </si>
  <si>
    <t>Франкфурт CTU #120 GB_2 3 сегмента зерно 125/100</t>
  </si>
  <si>
    <t>Франкфурт CTU #120 GB_2 5 сегментов зерно 125/100</t>
  </si>
  <si>
    <t>Франкфурт CTU #200 GB_3 3 сегмента зерно 80/60</t>
  </si>
  <si>
    <t>Франкфурт CTU #200 GB_3 5 сегментов зерно 80/60</t>
  </si>
  <si>
    <t>Фреза CTH #12 GB_00 3 сегмента зерно 1600/1250</t>
  </si>
  <si>
    <t>Фреза CTH #12 GB_00 5 сегментов, зерно 1600/1250</t>
  </si>
  <si>
    <t>Фреза CTH #20 GB_S0 3 сегмента зерно 800/630</t>
  </si>
  <si>
    <t>Фреза CTH #20 GB_S0 5 сегментов зерно 800/630</t>
  </si>
  <si>
    <t>Фреза CTH #30 GB_0 3 сегмента зерно 630/315</t>
  </si>
  <si>
    <t>Фреза CTH #30 GB_0 5 сегментов зерно 630/315</t>
  </si>
  <si>
    <t>Фреза CTL #30 GB_000CS 3 сегмента</t>
  </si>
  <si>
    <t>Фреза CTL #30 GB_000CS 5 сегментов</t>
  </si>
  <si>
    <t>Фреза CTU #120 GB_2 3 сегмента зерно 125/100</t>
  </si>
  <si>
    <t>Фреза CTU #120 GB_2 5 сегментов зерно 125/100</t>
  </si>
  <si>
    <t>Фреза CTU #200 GB_3 3 сегмента зерно 80/60</t>
  </si>
  <si>
    <t>Фреза CTU #200 GB_3 5 сегментов зерно 80/60</t>
  </si>
  <si>
    <t>Фреза CTU #50 GB_1 3 сегмента зерно 315/250</t>
  </si>
  <si>
    <t>Фреза CTU #50 GB_1 5 сегментов зерно 315/250</t>
  </si>
  <si>
    <t>Франкфурт фрезеровальный (коготь) GFB 00/PCD LS_40x12.5x5.5+0.9 R/1313, GEO.D2_2/2_B1</t>
  </si>
  <si>
    <t>Аренда оборудования &gt; Пистолеты монтажные</t>
  </si>
  <si>
    <t>Аренда пистолета монтажного ПЦ-84</t>
  </si>
  <si>
    <t>Аренда оборудования &gt; Нарезчики швов</t>
  </si>
  <si>
    <t>Аренда нарезчика швов НШ-609</t>
  </si>
  <si>
    <t>Аренда оборудования &gt; Вибротехника &gt; Виброплиты</t>
  </si>
  <si>
    <t>Аренда виброплиты BARS 120кг</t>
  </si>
  <si>
    <t>Аренда виброплиты VS-244</t>
  </si>
  <si>
    <t>Аренда виброплиты Zitrek CNP 15</t>
  </si>
  <si>
    <t>Аренда Виброплита реверсивная Zitrek CNP 330А-1 (Honda GX-390,13,0hp 305 кг.)</t>
  </si>
  <si>
    <t>Аренда виброплиты VS-246 Е12  140 кг.</t>
  </si>
  <si>
    <t>Аренда Виброплиты Champion PC1150FT</t>
  </si>
  <si>
    <t>Аренда виброплиты РС-2248 Н 121 кг.(без бака для воды)</t>
  </si>
  <si>
    <t>Аренда Виброплита реверсивная Zitrek CNP 25  126 кг</t>
  </si>
  <si>
    <t>Аренда оборудования &gt; Вибротехника &gt; Виброрейки</t>
  </si>
  <si>
    <t>Аренда виброрейки раздвижной 2-3,5м 220В</t>
  </si>
  <si>
    <t>Аренда оборудования &gt; Вибротехника &gt; Вибротрамбовка</t>
  </si>
  <si>
    <t>Аренда вибротрамбовки Zitrek CNCJ 72 (Honda)</t>
  </si>
  <si>
    <t>Аренда оборудования &gt; Вибротехника &gt; Глубинные вибраторы</t>
  </si>
  <si>
    <t>Аренда вибратора глубинного ЭПК-1300</t>
  </si>
  <si>
    <t xml:space="preserve">Запасные части &gt; Запчасти для Loncin </t>
  </si>
  <si>
    <t>Шкив редуктора D= 20</t>
  </si>
  <si>
    <t>Запасные части &gt; Расходные материалы &gt; Алмазные коронки</t>
  </si>
  <si>
    <t>Алмазная коронка (сверло кольцевое) 036/045_11/4_BCH50/4</t>
  </si>
  <si>
    <t>Алмазная коронка (сверло кольцевое) 046/045_11/4_BCH50/5</t>
  </si>
  <si>
    <t>Алмазная коронка (сверло кольцевое) 062/045_11/4_BCH50/6</t>
  </si>
  <si>
    <t>Алмазная коронка (сверло кольцевое) 082/045_11/4_BCH50/7</t>
  </si>
  <si>
    <t>Алмазная коронка (сверло кольцевое) 102/045_11/4_BCH50/9</t>
  </si>
  <si>
    <t>Алмазная коронка (сверло кольцевое) 152/045_11/4_BCH50/12</t>
  </si>
  <si>
    <t>Сверло алмазное для подрозетников SF-D70 72/65 M16 TR 5 LSR</t>
  </si>
  <si>
    <t>Сверло алмазное для подрозетников SF-D70 68/65 M16 TR 5 LSR</t>
  </si>
  <si>
    <t>Сверло алмазное для подрозетников SF-D70 82/65 M16 TR 5 LSR</t>
  </si>
  <si>
    <t>Адаптер SDS+/M16_drift key + ценртровочное сверло</t>
  </si>
  <si>
    <t>Адаптер M16/шестигранник под дрель, 120мм (комплект)</t>
  </si>
  <si>
    <t>Плита абразивная на вулк. связке 300*20 14А40-16 Н ГС В 20м/с</t>
  </si>
  <si>
    <t>Запасные части &gt; Запчасти для СПЛИТСТОУН (виброплиты, мозаично-шлифовальные машины, нарезчики швов) &gt; Мозаично-шлифовальная машина GM-122</t>
  </si>
  <si>
    <t>Манжета сальник 31029-1701044 (35х48х7)</t>
  </si>
  <si>
    <t>Ступица заднего колеса 21100-3104014-00 или 21080-3104014-00</t>
  </si>
  <si>
    <t>Хомут червячный NORMA 12-22/9-W1</t>
  </si>
  <si>
    <t>Запасные части &gt; Оснастка ЧПУ</t>
  </si>
  <si>
    <t>Фреза PCD D.20x45 S.20х50 Z=5+1HM RH</t>
  </si>
  <si>
    <t>Фреза  PCD  D.16x35 S.16х50 Z=8+1HM RH</t>
  </si>
  <si>
    <t>Фреза PCD  D.20x50 S.20х50 Z=3+3 "Speedy 2 Max" RH</t>
  </si>
  <si>
    <t>Пила PCD  D.120x2.8-3.6x2.0x20 Z=12+12 H=6</t>
  </si>
  <si>
    <t>Пила PCD D.120x2.8-3.6x2.0x22 Z=12+12 H=6</t>
  </si>
  <si>
    <t>Цанга ER32 d.12 mm</t>
  </si>
  <si>
    <t>Патрон ISO30 (Biesse) ER32 RH</t>
  </si>
  <si>
    <t>Патрон ISO30 (Biesse) EOC25 RH</t>
  </si>
  <si>
    <t>Сверло чашечное HM D.35x57,5 S.10x26 RH (NU)</t>
  </si>
  <si>
    <t>Сверло чашечное HM  D.35x57,5 S.10x26 LH (NU)</t>
  </si>
  <si>
    <t>Фреза PCD D.125x34x30+DKN Z=3+3 H=3 SYM</t>
  </si>
  <si>
    <t>PCD фреза концевая D.20x43 S.20 LT.110 Z=5+1HM RH</t>
  </si>
  <si>
    <t xml:space="preserve">НМ спиральная чистовая фреза D.4x23 S.8x60 Z2 positive RH </t>
  </si>
  <si>
    <t>Пильный диск для ДСП 300*3.2/2.2*30*96Т TR-F</t>
  </si>
  <si>
    <t>Запасные части &gt; Запчасти для монтажных пистолетов &gt; GFT 040</t>
  </si>
  <si>
    <t>Баллон Homset FC-165</t>
  </si>
  <si>
    <t>Носик клапана дозатора</t>
  </si>
  <si>
    <t>Крышка баллона</t>
  </si>
  <si>
    <t xml:space="preserve">Зарядное устройство </t>
  </si>
  <si>
    <t>Адаптер зарядного устройства</t>
  </si>
  <si>
    <t>Аккумулятор</t>
  </si>
  <si>
    <t>Узел Поршня GFT 040</t>
  </si>
  <si>
    <t>Узел цилиндра GFT 040</t>
  </si>
  <si>
    <t>Узел кавера  GFT 040</t>
  </si>
  <si>
    <t>Узел рукоятки  GFT 040</t>
  </si>
  <si>
    <t>Узел магазина  GFT 040</t>
  </si>
  <si>
    <t>Узел каретки  GFT 040</t>
  </si>
  <si>
    <t>Уплотнительное стальное кольцо 65,6*0,6  GFT 040</t>
  </si>
  <si>
    <t>Поршневое кольцо  57 GFT 040</t>
  </si>
  <si>
    <t>Поршневое кольцо  72.2  GFT 040</t>
  </si>
  <si>
    <t>Искровой блок  GFT 040</t>
  </si>
  <si>
    <t>Соединительные провода  GFT 040</t>
  </si>
  <si>
    <t>Ствол GFT 040</t>
  </si>
  <si>
    <t>Запасные части &gt; Запчасти для монтажных пистолетов &gt; GFT 040SP</t>
  </si>
  <si>
    <t>Узел Поршня GFT 040 SP</t>
  </si>
  <si>
    <t>Узел цилиндра GFT 040 SP</t>
  </si>
  <si>
    <t>Узел кавера  GFT 040 SP</t>
  </si>
  <si>
    <t>Узел рукоятки  GFT 040 SP</t>
  </si>
  <si>
    <t>Узел магазина  GFT 040 SP</t>
  </si>
  <si>
    <t>Узел каретки  GFT 040 SP</t>
  </si>
  <si>
    <t>Уплотнительное стальное кольцо 65,6*0,6  GFT 040 SP</t>
  </si>
  <si>
    <t>Поршневое кольцо  57 GFT 040SP</t>
  </si>
  <si>
    <t>Искровой блок  GFT 040SP</t>
  </si>
  <si>
    <t>Регулятор глубины забивания гвоздей  GFT 040 SP</t>
  </si>
  <si>
    <t>Соединительные провода  GFT 040 SP</t>
  </si>
  <si>
    <t>Ствол GFT 040 SP</t>
  </si>
  <si>
    <t>Уплотнительное стальное кольцо (36)   GFT 040 SP</t>
  </si>
  <si>
    <t>Запасные части &gt; Запчасти для монтажных пистолетов &gt; GFT 200</t>
  </si>
  <si>
    <t>Узел Поршня GFT 200</t>
  </si>
  <si>
    <t>Узел цилиндра GFT 200</t>
  </si>
  <si>
    <t>Узел кавера  GFT 200</t>
  </si>
  <si>
    <t>Узел рукоятки  GFT200</t>
  </si>
  <si>
    <t>Уплотнительное стальное кольцо 65,6*0,6  GFT 200</t>
  </si>
  <si>
    <t>Поршневое кольцо  59 GFT 200</t>
  </si>
  <si>
    <t>Поршневое кольцо  72.2  GFT 200</t>
  </si>
  <si>
    <t>Искровой блок  GFT200</t>
  </si>
  <si>
    <t>Ствол GFT 200</t>
  </si>
  <si>
    <t>Соединительные провода  GFT 200</t>
  </si>
  <si>
    <t>Гайка-фиксатор ствола GFT200</t>
  </si>
  <si>
    <t>Оборудование &gt; Еврокубы</t>
  </si>
  <si>
    <t>ЕВРОКУБ 1000 литров Б/У ИЗ-ПОД ПИЩЕВЫХ ПРОДУКТОВ</t>
  </si>
  <si>
    <t xml:space="preserve">Еврокуб 1000 литров б/у технический </t>
  </si>
  <si>
    <t>Оборудование &gt; Станки</t>
  </si>
  <si>
    <t>Станок для резки арматуры Zitrek GQ40</t>
  </si>
  <si>
    <t>Станок для гибки арматуры Zitrek GW40 A</t>
  </si>
  <si>
    <t>Станок для гибки арматуры ВПК Г-40 (A I-40 мм, A III-32 мм, А-500С-28мм, 326кг)</t>
  </si>
  <si>
    <t>Станок для гибки арматуры ВПК Г-42 (A I-42 мм, A III-36 мм, 3 кВт, 310 кг)</t>
  </si>
  <si>
    <t>Станок для гибки арматуры ВПК Г-52  (A I-52 мм, A III-42 мм, 4 кВт, 550 кг)</t>
  </si>
  <si>
    <t>Станок для гибки арматуры ВПК Г-55 (A I-55 мм, A III-50мм, 4 кВт, 595 кг)</t>
  </si>
  <si>
    <t>Станок для резки арматуры ВПК Р-40 (A I-40 мм, A III-32 мм, 3 кВт, 370 кг)</t>
  </si>
  <si>
    <t>Станок для резки арматуры ВПК Р-42  (A I-42 мм, A III-36 мм, 3 кВт, 390 кг)</t>
  </si>
  <si>
    <t>Станок для резки арматуры ВПК Р-52 (A I-52 мм, A III-42 мм, 4 кВт, 562 кг)</t>
  </si>
  <si>
    <t>Станок для резки арматуры ВПК Р-55  (A I-55 мм, A III-50мм, 4 кВт, 715 кг)</t>
  </si>
  <si>
    <t>Станок для гибки арматуры Vektor GW40A</t>
  </si>
  <si>
    <t>Станок для гибки арматуры Vektor GW40 с доводчиком</t>
  </si>
  <si>
    <t>Станок для гибки арматуры Vektor GW50С с доводчиком</t>
  </si>
  <si>
    <t>Оборудование &gt; Форма куба</t>
  </si>
  <si>
    <t>Форма куба 2ФК-100 ст.5мм оценкованная ( защелка)</t>
  </si>
  <si>
    <t>Форма куба 3ФК-70,7 ст.5мм оцинкованная (защелка)</t>
  </si>
  <si>
    <t>Форма куба ФК-150 ст.5мм оцинкованная (защелка)</t>
  </si>
  <si>
    <t>Запасные части &gt; Запчасти для станков  &gt; Ножи для станков</t>
  </si>
  <si>
    <t>Нож СМЖ-172 (с резьбой)</t>
  </si>
  <si>
    <t>Нож СМЖ-172 (без резьбы)</t>
  </si>
  <si>
    <t>Нож SC-50 90*90*20 без отверстий</t>
  </si>
  <si>
    <t>Нож А-40 85*85*15</t>
  </si>
  <si>
    <t>Нож Н1226 60*60*20 (1 отверстие)</t>
  </si>
  <si>
    <t>Нож SC-50 90*90*20 1 отверстие D=20мм</t>
  </si>
  <si>
    <t>Нож 75x75x17мм M16</t>
  </si>
  <si>
    <t>Нож 85x85х25мм М16</t>
  </si>
  <si>
    <t>Нож SC-40 Zitrek 83*83*26 4 отв. D=14 мм</t>
  </si>
  <si>
    <t>Нож SC-40 Zitrek 83*83*26 без отверстий</t>
  </si>
  <si>
    <t>Нож для рубочного станка 83*83*26 (без отверстий)</t>
  </si>
  <si>
    <t>Нож для рубочного станка 83*83*26 ( 2 отверстия М14)</t>
  </si>
  <si>
    <t>Нож GQ-50 90*90*26 без отверстий</t>
  </si>
  <si>
    <t xml:space="preserve">Ножи GQ-50 90*90*26 (2 отверстия+ без отверстий) </t>
  </si>
  <si>
    <t>Нож Р-40 ( 83*83*26 2шт. комплект)</t>
  </si>
  <si>
    <t>Нож CNGQ-40 Zitrek 83*83*16 (1отв. М16)</t>
  </si>
  <si>
    <t>Нож CNGQ-40 Zitrek 83*83*16 без отверстий</t>
  </si>
  <si>
    <t>Нож Р-40 ( 4 отв.)</t>
  </si>
  <si>
    <t>Нож GQ-50 90*90*26 (2 отв. М16)</t>
  </si>
  <si>
    <t>Нож 83*83*16 (1отв. М14)</t>
  </si>
  <si>
    <t xml:space="preserve">Нож 60х60х20, 1 отв М12 </t>
  </si>
  <si>
    <t>Нож 100*100*35 без отверст.</t>
  </si>
  <si>
    <t>Нож для рубочного станка 50*70*19   2 отв. М12</t>
  </si>
  <si>
    <t>Нож для станка 78*58*24 2отв М12</t>
  </si>
  <si>
    <t>Запасные части &gt; Метизы</t>
  </si>
  <si>
    <t>Переходник 1/2" х 1/4"</t>
  </si>
  <si>
    <t>Болт М18х200</t>
  </si>
  <si>
    <t>Гайка М16</t>
  </si>
  <si>
    <t>Болт М10х50 оц. полная резьба 8,8</t>
  </si>
  <si>
    <t>Шайба 16</t>
  </si>
  <si>
    <t>Болт М16х200</t>
  </si>
  <si>
    <t>Оборудование &gt; Бензиновые виброплиты</t>
  </si>
  <si>
    <t>Виброплита Zitrek z3k110 (Loncin 200F, 6,5hp)</t>
  </si>
  <si>
    <t>Виброплита Zitrek z3k50 (Loncin 154F, 2,8hp)</t>
  </si>
  <si>
    <t>Виброплита Zitrek z3k60 (Loncin 160F, 5,5hp)</t>
  </si>
  <si>
    <t>Виброплита GROST PCR-4048CH реверсивная</t>
  </si>
  <si>
    <t>Виброплита GROST VH 160CR</t>
  </si>
  <si>
    <t>Виброплита GROST VH 400D реверсивная</t>
  </si>
  <si>
    <t>Виброплита GROST VH 500D реверсивная</t>
  </si>
  <si>
    <t>Виброплита GROST VH 60  Honda  двигатель</t>
  </si>
  <si>
    <t>Виброплита GROST VH 80 Honda  двигатель</t>
  </si>
  <si>
    <t xml:space="preserve">Виброплита GROST VH 80C </t>
  </si>
  <si>
    <t>Виброплита Zitrek z3k110w (Loncin 200F, 6,5hp)</t>
  </si>
  <si>
    <t>Виброплита Zitrek z3k51 (LCT PW79, 1,8hp)</t>
  </si>
  <si>
    <t>Виброплита Zitrek z3k62 (Loncin 160F; 57 кг; упл.250 мм, с ковриком для виброплиты)</t>
  </si>
  <si>
    <t>Оборудование &gt; Выносная площадка</t>
  </si>
  <si>
    <t>Выносная площадка № 2950 аналог К1.3 (3.5т.)</t>
  </si>
  <si>
    <t>Оборудование &gt; Окрасочные аппараты и агрегаты</t>
  </si>
  <si>
    <t>Агрегат окрасочный безвоздушного распыления "Наndok НQ 73:1"</t>
  </si>
  <si>
    <t>Агрегат окрасочный безвоздушного распыления "Наndok НК 45:1"</t>
  </si>
  <si>
    <t>Агрегат окрасочный безвоздушного распыления "Наndok НK 63:1"</t>
  </si>
  <si>
    <t>Агрегат окрасочный безвоздушного распыления "Наndok НK 68:1</t>
  </si>
  <si>
    <t>Агрегат окрасочный безвоздушного распыления "Наndok НK 30:1</t>
  </si>
  <si>
    <t>Краскораспылитель HC-950 E SprayPack электрический "Wagner"  (2332184)</t>
  </si>
  <si>
    <t>Агрегат окрасочный Tecnover TR-10000 (220 В, без ЗИПа) (мембр.; 9л; 1,8 кВт)</t>
  </si>
  <si>
    <t>Оборудование &gt; Бытовки</t>
  </si>
  <si>
    <t xml:space="preserve">Бытовка 6х2,5 </t>
  </si>
  <si>
    <t>Оборудование &gt; Смесители бетона и раствора</t>
  </si>
  <si>
    <t>Бетоносмеситель БР-120 TSUNAMI (220 В)</t>
  </si>
  <si>
    <t>Бетоносмеситель  СБР-150 А.3 (220 В)</t>
  </si>
  <si>
    <t>Бетоносмеситель СБР-500А.1 (380В)</t>
  </si>
  <si>
    <t>Бетоносмеситель БР-200 TSUNAMI (220 В)</t>
  </si>
  <si>
    <t>Бетоносмеситель  БГР-350/380В ( Патриот)</t>
  </si>
  <si>
    <t>Бетоносмеситель БГР-500/380В (Патриот)</t>
  </si>
  <si>
    <t>Бетоносмеситель БР-180 TSUNAMI (220 В)</t>
  </si>
  <si>
    <t>Бетоносмеситель БР-220 TSUNAMI (220 В)</t>
  </si>
  <si>
    <t>Оборудование &gt; Монтажные пистолеты</t>
  </si>
  <si>
    <t>Пистолет монтажный GFT5</t>
  </si>
  <si>
    <t>Газовый пистолет GFT 200</t>
  </si>
  <si>
    <t>Газовый пистолет GFT 040</t>
  </si>
  <si>
    <t>Газовый пистолет GFT 040SP</t>
  </si>
  <si>
    <t>Монтажный пистолет GFT307</t>
  </si>
  <si>
    <t>Монтажный пистолет GFT603</t>
  </si>
  <si>
    <t>Пистолет монтажный GFT701</t>
  </si>
  <si>
    <t>Пистолет монтажный GFT Х-2</t>
  </si>
  <si>
    <t>Пистолет монтажный Х-22</t>
  </si>
  <si>
    <t>Оборудование &gt; Парогенераторы</t>
  </si>
  <si>
    <t xml:space="preserve">Парогенератор ПЭЭ-150Н (380В) (нерж. котёл) Потенциал </t>
  </si>
  <si>
    <t>Парогенератор ПЭЭ-100 (380) (черн.котел) Потенциал</t>
  </si>
  <si>
    <t>Парогенератор ПЭЭ- 50Н (380) (нерж.котел) Потенциал</t>
  </si>
  <si>
    <t>Оборудование &gt; Пескоструйное оборудование</t>
  </si>
  <si>
    <t xml:space="preserve">Установка абразивоструйная PS-200 </t>
  </si>
  <si>
    <t>Установка абразивоструйная PS-25 Ф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</si>
</sst>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118"/>
  <sheetViews>
    <sheetView tabSelected="1" workbookViewId="0" showGridLines="true" showRowColHeaders="1">
      <selection activeCell="A2116" sqref="A2116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810.00</f>
        <v>810</v>
      </c>
    </row>
    <row r="7" spans="1:3">
      <c r="A7" s="1" t="s">
        <v>5</v>
      </c>
      <c r="B7" s="1" t="s">
        <v>5</v>
      </c>
      <c r="C7" s="1">
        <f>500.00</f>
        <v>500</v>
      </c>
    </row>
    <row r="8" spans="1:3">
      <c r="A8" s="1" t="s">
        <v>6</v>
      </c>
      <c r="B8" s="1" t="s">
        <v>6</v>
      </c>
      <c r="C8" s="1">
        <f>450.00</f>
        <v>450</v>
      </c>
    </row>
    <row r="9" spans="1:3">
      <c r="A9" s="1" t="s">
        <v>7</v>
      </c>
      <c r="B9" s="1" t="s">
        <v>7</v>
      </c>
      <c r="C9" s="1">
        <f>300.00</f>
        <v>300</v>
      </c>
    </row>
    <row r="10" spans="1:3">
      <c r="A10" s="1" t="s">
        <v>8</v>
      </c>
      <c r="B10" s="1" t="s">
        <v>8</v>
      </c>
      <c r="C10" s="1">
        <f>440.00</f>
        <v>440</v>
      </c>
    </row>
    <row r="11" spans="1:3">
      <c r="A11" s="1" t="s">
        <v>9</v>
      </c>
      <c r="B11" s="1" t="s">
        <v>9</v>
      </c>
      <c r="C11" s="1">
        <f>1600.00</f>
        <v>1600</v>
      </c>
    </row>
    <row r="12" spans="1:3">
      <c r="A12" s="1" t="s">
        <v>10</v>
      </c>
      <c r="B12" s="1" t="s">
        <v>10</v>
      </c>
      <c r="C12" s="1">
        <f>450.00</f>
        <v>450</v>
      </c>
    </row>
    <row r="13" spans="1:3">
      <c r="A13" s="1" t="s">
        <v>11</v>
      </c>
      <c r="B13" s="1" t="s">
        <v>11</v>
      </c>
      <c r="C13" s="1">
        <f>400.00</f>
        <v>400</v>
      </c>
    </row>
    <row r="14" spans="1:3">
      <c r="A14" s="1" t="s">
        <v>12</v>
      </c>
      <c r="B14" s="1" t="s">
        <v>12</v>
      </c>
      <c r="C14" s="1">
        <f>2200.00</f>
        <v>2200</v>
      </c>
    </row>
    <row r="15" spans="1:3">
      <c r="A15" s="1" t="s">
        <v>13</v>
      </c>
      <c r="B15" s="1" t="s">
        <v>13</v>
      </c>
      <c r="C15" s="1">
        <f>500.00</f>
        <v>500</v>
      </c>
    </row>
    <row r="16" spans="1:3">
      <c r="A16" s="1" t="s">
        <v>14</v>
      </c>
      <c r="B16" s="1" t="s">
        <v>14</v>
      </c>
      <c r="C16" s="1" t="s">
        <v>15</v>
      </c>
    </row>
    <row r="17" spans="1:3">
      <c r="A17" s="1" t="s">
        <v>16</v>
      </c>
      <c r="B17" s="1" t="s">
        <v>16</v>
      </c>
      <c r="C17" s="1" t="s">
        <v>15</v>
      </c>
    </row>
    <row r="18" spans="1:3">
      <c r="A18" s="1" t="s">
        <v>17</v>
      </c>
      <c r="B18" s="1" t="s">
        <v>17</v>
      </c>
      <c r="C18" s="1" t="s">
        <v>15</v>
      </c>
    </row>
    <row r="19" spans="1:3">
      <c r="A19" s="1" t="s">
        <v>18</v>
      </c>
      <c r="B19" s="1" t="s">
        <v>18</v>
      </c>
      <c r="C19" s="1" t="s">
        <v>15</v>
      </c>
    </row>
    <row r="20" spans="1:3">
      <c r="A20" s="1" t="s">
        <v>19</v>
      </c>
      <c r="B20" s="1" t="s">
        <v>19</v>
      </c>
      <c r="C20" s="1">
        <f>8500.00</f>
        <v>8500</v>
      </c>
    </row>
    <row r="21" spans="1:3">
      <c r="A21" s="1" t="s">
        <v>20</v>
      </c>
      <c r="B21" s="1" t="s">
        <v>20</v>
      </c>
      <c r="C21" s="1">
        <f>1300.00</f>
        <v>1300</v>
      </c>
    </row>
    <row r="22" spans="1:3">
      <c r="A22" s="1" t="s">
        <v>21</v>
      </c>
      <c r="B22" s="1" t="s">
        <v>21</v>
      </c>
      <c r="C22" s="1" t="s">
        <v>15</v>
      </c>
    </row>
    <row r="23" spans="1:3">
      <c r="A23" s="1" t="s">
        <v>22</v>
      </c>
      <c r="B23" s="1" t="s">
        <v>22</v>
      </c>
      <c r="C23" s="1" t="s">
        <v>15</v>
      </c>
    </row>
    <row r="24" spans="1:3">
      <c r="A24" s="1" t="s">
        <v>23</v>
      </c>
      <c r="B24" s="1" t="s">
        <v>23</v>
      </c>
      <c r="C24" s="1" t="s">
        <v>15</v>
      </c>
    </row>
    <row r="25" spans="1:3">
      <c r="A25" s="1" t="s">
        <v>24</v>
      </c>
      <c r="B25" s="1" t="s">
        <v>24</v>
      </c>
      <c r="C25" s="1" t="s">
        <v>15</v>
      </c>
    </row>
    <row r="26" spans="1:3">
      <c r="A26" s="1" t="s">
        <v>25</v>
      </c>
      <c r="B26" s="1" t="s">
        <v>25</v>
      </c>
      <c r="C26" s="1" t="s">
        <v>15</v>
      </c>
    </row>
    <row r="27" spans="1:3">
      <c r="A27" s="1" t="s">
        <v>26</v>
      </c>
      <c r="B27" s="1" t="s">
        <v>26</v>
      </c>
      <c r="C27" s="1">
        <f>580.00</f>
        <v>580</v>
      </c>
    </row>
    <row r="28" spans="1:3">
      <c r="A28" s="1" t="s">
        <v>27</v>
      </c>
      <c r="B28" s="1" t="s">
        <v>27</v>
      </c>
      <c r="C28" s="1">
        <f>1685.00</f>
        <v>1685</v>
      </c>
    </row>
    <row r="29" spans="1:3">
      <c r="A29" s="1" t="s">
        <v>28</v>
      </c>
      <c r="B29" s="1" t="s">
        <v>28</v>
      </c>
      <c r="C29" s="1" t="s">
        <v>15</v>
      </c>
    </row>
    <row r="30" spans="1:3">
      <c r="A30" s="1" t="s">
        <v>29</v>
      </c>
      <c r="B30" s="1" t="s">
        <v>29</v>
      </c>
      <c r="C30" s="1" t="s">
        <v>15</v>
      </c>
    </row>
    <row r="31" spans="1:3">
      <c r="A31" s="1" t="s">
        <v>30</v>
      </c>
      <c r="B31" s="1" t="s">
        <v>30</v>
      </c>
      <c r="C31" s="1">
        <f>3640.00</f>
        <v>3640</v>
      </c>
    </row>
    <row r="32" spans="1:3">
      <c r="A32" s="1" t="s">
        <v>31</v>
      </c>
      <c r="B32" s="1" t="s">
        <v>31</v>
      </c>
      <c r="C32" s="1" t="s">
        <v>15</v>
      </c>
    </row>
    <row r="33" spans="1:3">
      <c r="A33" s="1" t="s">
        <v>32</v>
      </c>
      <c r="B33" s="1" t="s">
        <v>32</v>
      </c>
      <c r="C33" s="1">
        <f>900.00</f>
        <v>900</v>
      </c>
    </row>
    <row r="34" spans="1:3">
      <c r="A34" s="1" t="s">
        <v>33</v>
      </c>
      <c r="B34" s="1" t="s">
        <v>33</v>
      </c>
      <c r="C34" s="1">
        <f>1080.00</f>
        <v>1080</v>
      </c>
    </row>
    <row r="35" spans="1:3">
      <c r="A35" s="1" t="s">
        <v>34</v>
      </c>
      <c r="B35" s="1" t="s">
        <v>34</v>
      </c>
      <c r="C35" s="1">
        <f>300.00</f>
        <v>300</v>
      </c>
    </row>
    <row r="36" spans="1:3">
      <c r="A36" s="1" t="s">
        <v>35</v>
      </c>
      <c r="B36" s="1" t="s">
        <v>35</v>
      </c>
      <c r="C36" s="1">
        <f>400.00</f>
        <v>400</v>
      </c>
    </row>
    <row r="37" spans="1:3">
      <c r="A37" s="1" t="s">
        <v>36</v>
      </c>
      <c r="B37" s="1" t="s">
        <v>36</v>
      </c>
      <c r="C37" s="1" t="s">
        <v>15</v>
      </c>
    </row>
    <row r="38" spans="1:3">
      <c r="A38" s="1" t="s">
        <v>37</v>
      </c>
      <c r="B38" s="1" t="s">
        <v>37</v>
      </c>
      <c r="C38" s="1" t="s">
        <v>15</v>
      </c>
    </row>
    <row r="39" spans="1:3">
      <c r="A39" s="1" t="s">
        <v>38</v>
      </c>
      <c r="B39" s="1" t="s">
        <v>38</v>
      </c>
      <c r="C39" s="1">
        <f>2890.00</f>
        <v>2890</v>
      </c>
    </row>
    <row r="40" spans="1:3">
      <c r="A40" s="1" t="s">
        <v>39</v>
      </c>
      <c r="B40" s="1" t="s">
        <v>39</v>
      </c>
      <c r="C40" s="1">
        <f>2490.00</f>
        <v>2490</v>
      </c>
    </row>
    <row r="41" spans="1:3">
      <c r="A41" s="1" t="s">
        <v>40</v>
      </c>
      <c r="B41" s="1" t="s">
        <v>40</v>
      </c>
      <c r="C41" s="1">
        <f>700.00</f>
        <v>700</v>
      </c>
    </row>
    <row r="42" spans="1:3">
      <c r="A42" s="1" t="s">
        <v>41</v>
      </c>
      <c r="B42" s="1" t="s">
        <v>41</v>
      </c>
      <c r="C42" s="1">
        <f>1400.00</f>
        <v>1400</v>
      </c>
    </row>
    <row r="43" spans="1:3">
      <c r="A43" s="1" t="s">
        <v>42</v>
      </c>
      <c r="B43" s="1" t="s">
        <v>42</v>
      </c>
      <c r="C43" s="1">
        <f>2510.00</f>
        <v>2510</v>
      </c>
    </row>
    <row r="44" spans="1:3">
      <c r="A44" s="1" t="s">
        <v>43</v>
      </c>
      <c r="B44" s="1" t="s">
        <v>43</v>
      </c>
      <c r="C44" s="1" t="s">
        <v>15</v>
      </c>
    </row>
    <row r="45" spans="1:3">
      <c r="A45" s="1" t="s">
        <v>44</v>
      </c>
      <c r="B45" s="1" t="s">
        <v>44</v>
      </c>
      <c r="C45" s="1">
        <f>1280.00</f>
        <v>1280</v>
      </c>
    </row>
    <row r="46" spans="1:3">
      <c r="A46" s="1" t="s">
        <v>45</v>
      </c>
      <c r="B46" s="1" t="s">
        <v>45</v>
      </c>
      <c r="C46" s="1">
        <f>2200.00</f>
        <v>2200</v>
      </c>
    </row>
    <row r="47" spans="1:3">
      <c r="A47" s="1" t="s">
        <v>46</v>
      </c>
      <c r="B47" s="1" t="s">
        <v>46</v>
      </c>
      <c r="C47" s="1">
        <f>4500.00</f>
        <v>4500</v>
      </c>
    </row>
    <row r="48" spans="1:3">
      <c r="A48" s="1" t="s">
        <v>47</v>
      </c>
      <c r="B48" s="1" t="s">
        <v>47</v>
      </c>
      <c r="C48" s="1">
        <f>570.00</f>
        <v>570</v>
      </c>
    </row>
    <row r="49" spans="1:3">
      <c r="A49" s="1" t="s">
        <v>48</v>
      </c>
      <c r="B49" s="1" t="s">
        <v>48</v>
      </c>
      <c r="C49" s="1" t="s">
        <v>15</v>
      </c>
    </row>
    <row r="50" spans="1:3">
      <c r="A50" s="1" t="s">
        <v>49</v>
      </c>
      <c r="B50" s="1" t="s">
        <v>49</v>
      </c>
      <c r="C50" s="1" t="s">
        <v>15</v>
      </c>
    </row>
    <row r="51" spans="1:3">
      <c r="A51" s="1" t="s">
        <v>50</v>
      </c>
      <c r="B51" s="1" t="s">
        <v>50</v>
      </c>
      <c r="C51" s="1" t="s">
        <v>15</v>
      </c>
    </row>
    <row r="52" spans="1:3">
      <c r="A52" s="1" t="s">
        <v>51</v>
      </c>
      <c r="B52" s="1" t="s">
        <v>51</v>
      </c>
      <c r="C52" s="1" t="s">
        <v>15</v>
      </c>
    </row>
    <row r="53" spans="1:3">
      <c r="A53" s="1" t="s">
        <v>52</v>
      </c>
      <c r="B53" s="1" t="s">
        <v>52</v>
      </c>
      <c r="C53" s="1" t="s">
        <v>15</v>
      </c>
    </row>
    <row r="54" spans="1:3">
      <c r="A54" s="1" t="s">
        <v>53</v>
      </c>
      <c r="B54" s="1" t="s">
        <v>53</v>
      </c>
      <c r="C54" s="1">
        <f>1200.00</f>
        <v>1200</v>
      </c>
    </row>
    <row r="55" spans="1:3">
      <c r="A55" s="1" t="s">
        <v>54</v>
      </c>
      <c r="B55" s="1" t="s">
        <v>54</v>
      </c>
      <c r="C55" s="1">
        <f>3500.00</f>
        <v>3500</v>
      </c>
    </row>
    <row r="56" spans="1:3">
      <c r="A56" s="1" t="s">
        <v>55</v>
      </c>
      <c r="B56" s="1" t="s">
        <v>55</v>
      </c>
      <c r="C56" s="1">
        <f>3625.00</f>
        <v>3625</v>
      </c>
    </row>
    <row r="57" spans="1:3">
      <c r="A57" s="1" t="s">
        <v>56</v>
      </c>
      <c r="B57" s="1" t="s">
        <v>56</v>
      </c>
      <c r="C57" s="1" t="s">
        <v>15</v>
      </c>
    </row>
    <row r="58" spans="1:3">
      <c r="A58" s="1" t="s">
        <v>57</v>
      </c>
      <c r="B58" s="1" t="s">
        <v>57</v>
      </c>
      <c r="C58" s="1">
        <f>1184.00</f>
        <v>1184</v>
      </c>
    </row>
    <row r="59" spans="1:3">
      <c r="A59" s="1" t="s">
        <v>58</v>
      </c>
      <c r="B59" s="1" t="s">
        <v>58</v>
      </c>
      <c r="C59" s="1">
        <f>900.00</f>
        <v>900</v>
      </c>
    </row>
    <row r="60" spans="1:3">
      <c r="A60" s="1" t="s">
        <v>59</v>
      </c>
      <c r="B60" s="1" t="s">
        <v>59</v>
      </c>
      <c r="C60" s="1">
        <f>1300.00</f>
        <v>1300</v>
      </c>
    </row>
    <row r="61" spans="1:3">
      <c r="A61" s="1" t="s">
        <v>60</v>
      </c>
      <c r="B61" s="1" t="s">
        <v>60</v>
      </c>
      <c r="C61" s="1" t="s">
        <v>15</v>
      </c>
    </row>
    <row r="62" spans="1:3">
      <c r="A62" s="1" t="s">
        <v>61</v>
      </c>
      <c r="B62" s="1" t="s">
        <v>61</v>
      </c>
      <c r="C62" s="1" t="s">
        <v>15</v>
      </c>
    </row>
    <row r="63" spans="1:3">
      <c r="A63" s="1" t="s">
        <v>62</v>
      </c>
      <c r="B63" s="1" t="s">
        <v>62</v>
      </c>
      <c r="C63" s="1" t="s">
        <v>15</v>
      </c>
    </row>
    <row r="64" spans="1:3">
      <c r="A64" s="1" t="s">
        <v>63</v>
      </c>
      <c r="B64" s="1" t="s">
        <v>63</v>
      </c>
      <c r="C64" s="1" t="s">
        <v>15</v>
      </c>
    </row>
    <row r="65" spans="1:3">
      <c r="A65" s="1" t="s">
        <v>64</v>
      </c>
      <c r="B65" s="1" t="s">
        <v>64</v>
      </c>
      <c r="C65" s="1" t="s">
        <v>15</v>
      </c>
    </row>
    <row r="66" spans="1:3">
      <c r="A66" s="1" t="s">
        <v>65</v>
      </c>
      <c r="B66" s="1" t="s">
        <v>65</v>
      </c>
      <c r="C66" s="1" t="s">
        <v>15</v>
      </c>
    </row>
    <row r="67" spans="1:3">
      <c r="A67" s="1" t="s">
        <v>66</v>
      </c>
      <c r="B67" s="1" t="s">
        <v>66</v>
      </c>
      <c r="C67" s="1" t="s">
        <v>15</v>
      </c>
    </row>
    <row r="68" spans="1:3">
      <c r="A68" s="1" t="s">
        <v>67</v>
      </c>
      <c r="B68" s="1" t="s">
        <v>67</v>
      </c>
      <c r="C68" s="1">
        <f>500.00</f>
        <v>500</v>
      </c>
    </row>
    <row r="69" spans="1:3">
      <c r="A69" s="1" t="s">
        <v>68</v>
      </c>
      <c r="B69" s="1" t="s">
        <v>68</v>
      </c>
      <c r="C69" s="1" t="s">
        <v>15</v>
      </c>
    </row>
    <row r="70" spans="1:3">
      <c r="A70" s="1" t="s">
        <v>69</v>
      </c>
      <c r="B70" s="1" t="s">
        <v>69</v>
      </c>
      <c r="C70" s="1" t="s">
        <v>15</v>
      </c>
    </row>
    <row r="71" spans="1:3">
      <c r="A71" s="1" t="s">
        <v>70</v>
      </c>
      <c r="B71" s="1" t="s">
        <v>70</v>
      </c>
      <c r="C71" s="1" t="s">
        <v>15</v>
      </c>
    </row>
    <row r="72" spans="1:3">
      <c r="A72" s="1" t="s">
        <v>71</v>
      </c>
      <c r="B72" s="1" t="s">
        <v>71</v>
      </c>
      <c r="C72" s="1" t="s">
        <v>15</v>
      </c>
    </row>
    <row r="73" spans="1:3">
      <c r="A73" s="1" t="s">
        <v>72</v>
      </c>
      <c r="B73" s="1" t="s">
        <v>72</v>
      </c>
      <c r="C73" s="1" t="s">
        <v>15</v>
      </c>
    </row>
    <row r="74" spans="1:3">
      <c r="A74" s="1" t="s">
        <v>73</v>
      </c>
      <c r="B74" s="1" t="s">
        <v>73</v>
      </c>
      <c r="C74" s="1" t="s">
        <v>15</v>
      </c>
    </row>
    <row r="75" spans="1:3">
      <c r="A75" s="1" t="s">
        <v>74</v>
      </c>
      <c r="B75" s="1" t="s">
        <v>74</v>
      </c>
      <c r="C75" s="1" t="s">
        <v>15</v>
      </c>
    </row>
    <row r="76" spans="1:3">
      <c r="A76" s="1" t="s">
        <v>75</v>
      </c>
      <c r="B76" s="1" t="s">
        <v>75</v>
      </c>
      <c r="C76" s="1" t="s">
        <v>15</v>
      </c>
    </row>
    <row r="77" spans="1:3">
      <c r="A77" s="1" t="s">
        <v>76</v>
      </c>
      <c r="B77" s="1" t="s">
        <v>76</v>
      </c>
      <c r="C77" s="1" t="s">
        <v>15</v>
      </c>
    </row>
    <row r="78" spans="1:3">
      <c r="A78" s="1" t="s">
        <v>77</v>
      </c>
      <c r="B78" s="1" t="s">
        <v>77</v>
      </c>
      <c r="C78" s="1" t="s">
        <v>15</v>
      </c>
    </row>
    <row r="79" spans="1:3">
      <c r="A79" s="1" t="s">
        <v>78</v>
      </c>
      <c r="B79" s="1" t="s">
        <v>78</v>
      </c>
      <c r="C79" s="1" t="s">
        <v>15</v>
      </c>
    </row>
    <row r="80" spans="1:3">
      <c r="A80" s="1" t="s">
        <v>79</v>
      </c>
      <c r="B80" s="1" t="s">
        <v>79</v>
      </c>
      <c r="C80" s="1" t="s">
        <v>15</v>
      </c>
    </row>
    <row r="81" spans="1:3">
      <c r="A81" s="1" t="s">
        <v>80</v>
      </c>
      <c r="B81" s="1" t="s">
        <v>80</v>
      </c>
      <c r="C81" s="1" t="s">
        <v>15</v>
      </c>
    </row>
    <row r="82" spans="1:3">
      <c r="A82" s="1" t="s">
        <v>81</v>
      </c>
      <c r="B82" s="1" t="s">
        <v>81</v>
      </c>
      <c r="C82" s="1" t="s">
        <v>15</v>
      </c>
    </row>
    <row r="83" spans="1:3">
      <c r="A83" s="1" t="s">
        <v>82</v>
      </c>
      <c r="B83" s="1" t="s">
        <v>82</v>
      </c>
      <c r="C83" s="1" t="s">
        <v>15</v>
      </c>
    </row>
    <row r="84" spans="1:3">
      <c r="A84" s="3" t="s">
        <v>83</v>
      </c>
      <c r="B84" s="1"/>
      <c r="C84" s="1"/>
    </row>
    <row r="85" spans="1:3">
      <c r="A85" s="1" t="s">
        <v>84</v>
      </c>
      <c r="B85" s="1" t="s">
        <v>84</v>
      </c>
      <c r="C85" s="1">
        <f>1780.00</f>
        <v>1780</v>
      </c>
    </row>
    <row r="86" spans="1:3">
      <c r="A86" s="1" t="s">
        <v>85</v>
      </c>
      <c r="B86" s="1" t="s">
        <v>86</v>
      </c>
      <c r="C86" s="1">
        <f>2100.00</f>
        <v>2100</v>
      </c>
    </row>
    <row r="87" spans="1:3">
      <c r="A87" s="1" t="s">
        <v>87</v>
      </c>
      <c r="B87" s="1" t="s">
        <v>87</v>
      </c>
      <c r="C87" s="1">
        <f>5500.00</f>
        <v>5500</v>
      </c>
    </row>
    <row r="88" spans="1:3">
      <c r="A88" s="1" t="s">
        <v>88</v>
      </c>
      <c r="B88" s="1" t="s">
        <v>88</v>
      </c>
      <c r="C88" s="1">
        <f>990.00</f>
        <v>990</v>
      </c>
    </row>
    <row r="89" spans="1:3">
      <c r="A89" s="1" t="s">
        <v>89</v>
      </c>
      <c r="B89" s="1" t="s">
        <v>89</v>
      </c>
      <c r="C89" s="1">
        <f>3450.00</f>
        <v>3450</v>
      </c>
    </row>
    <row r="90" spans="1:3">
      <c r="A90" s="1" t="s">
        <v>90</v>
      </c>
      <c r="B90" s="1" t="s">
        <v>90</v>
      </c>
      <c r="C90" s="1">
        <f>990.00</f>
        <v>990</v>
      </c>
    </row>
    <row r="91" spans="1:3">
      <c r="A91" s="1" t="s">
        <v>91</v>
      </c>
      <c r="B91" s="1" t="s">
        <v>91</v>
      </c>
      <c r="C91" s="1">
        <f>6750.00</f>
        <v>6750</v>
      </c>
    </row>
    <row r="92" spans="1:3">
      <c r="A92" s="1" t="s">
        <v>92</v>
      </c>
      <c r="B92" s="1" t="s">
        <v>92</v>
      </c>
      <c r="C92" s="1">
        <f>5200.00</f>
        <v>5200</v>
      </c>
    </row>
    <row r="93" spans="1:3">
      <c r="A93" s="1" t="s">
        <v>93</v>
      </c>
      <c r="B93" s="1" t="s">
        <v>93</v>
      </c>
      <c r="C93" s="1">
        <f>800.00</f>
        <v>800</v>
      </c>
    </row>
    <row r="94" spans="1:3">
      <c r="A94" s="1" t="s">
        <v>94</v>
      </c>
      <c r="B94" s="1" t="s">
        <v>94</v>
      </c>
      <c r="C94" s="1">
        <f>4960.00</f>
        <v>4960</v>
      </c>
    </row>
    <row r="95" spans="1:3">
      <c r="A95" s="1" t="s">
        <v>95</v>
      </c>
      <c r="B95" s="1" t="s">
        <v>95</v>
      </c>
      <c r="C95" s="1" t="s">
        <v>15</v>
      </c>
    </row>
    <row r="96" spans="1:3">
      <c r="A96" s="1" t="s">
        <v>96</v>
      </c>
      <c r="B96" s="1" t="s">
        <v>96</v>
      </c>
      <c r="C96" s="1" t="s">
        <v>15</v>
      </c>
    </row>
    <row r="97" spans="1:3">
      <c r="A97" s="1" t="s">
        <v>97</v>
      </c>
      <c r="B97" s="1" t="s">
        <v>97</v>
      </c>
      <c r="C97" s="1">
        <f>580.00</f>
        <v>580</v>
      </c>
    </row>
    <row r="98" spans="1:3">
      <c r="A98" s="1" t="s">
        <v>98</v>
      </c>
      <c r="B98" s="1" t="s">
        <v>98</v>
      </c>
      <c r="C98" s="1">
        <f>720.00</f>
        <v>720</v>
      </c>
    </row>
    <row r="99" spans="1:3">
      <c r="A99" s="1" t="s">
        <v>99</v>
      </c>
      <c r="B99" s="1" t="s">
        <v>99</v>
      </c>
      <c r="C99" s="1">
        <f>4250.00</f>
        <v>4250</v>
      </c>
    </row>
    <row r="100" spans="1:3">
      <c r="A100" s="1" t="s">
        <v>100</v>
      </c>
      <c r="B100" s="1" t="s">
        <v>100</v>
      </c>
      <c r="C100" s="1">
        <f>800.00</f>
        <v>800</v>
      </c>
    </row>
    <row r="101" spans="1:3">
      <c r="A101" s="1" t="s">
        <v>101</v>
      </c>
      <c r="B101" s="1" t="s">
        <v>101</v>
      </c>
      <c r="C101" s="1">
        <f>150.00</f>
        <v>150</v>
      </c>
    </row>
    <row r="102" spans="1:3">
      <c r="A102" s="1" t="s">
        <v>102</v>
      </c>
      <c r="B102" s="1" t="s">
        <v>102</v>
      </c>
      <c r="C102" s="1" t="s">
        <v>15</v>
      </c>
    </row>
    <row r="103" spans="1:3">
      <c r="A103" s="1" t="s">
        <v>103</v>
      </c>
      <c r="B103" s="1" t="s">
        <v>103</v>
      </c>
      <c r="C103" s="1">
        <f>420.00</f>
        <v>420</v>
      </c>
    </row>
    <row r="104" spans="1:3">
      <c r="A104" s="1" t="s">
        <v>104</v>
      </c>
      <c r="B104" s="1" t="s">
        <v>104</v>
      </c>
      <c r="C104" s="1">
        <f>450.00</f>
        <v>450</v>
      </c>
    </row>
    <row r="105" spans="1:3">
      <c r="A105" s="1" t="s">
        <v>105</v>
      </c>
      <c r="B105" s="1" t="s">
        <v>105</v>
      </c>
      <c r="C105" s="1">
        <f>450.00</f>
        <v>450</v>
      </c>
    </row>
    <row r="106" spans="1:3">
      <c r="A106" s="1" t="s">
        <v>106</v>
      </c>
      <c r="B106" s="1" t="s">
        <v>106</v>
      </c>
      <c r="C106" s="1">
        <f>2100.00</f>
        <v>2100</v>
      </c>
    </row>
    <row r="107" spans="1:3">
      <c r="A107" s="1" t="s">
        <v>107</v>
      </c>
      <c r="B107" s="1" t="s">
        <v>107</v>
      </c>
      <c r="C107" s="1">
        <f>990.00</f>
        <v>990</v>
      </c>
    </row>
    <row r="108" spans="1:3">
      <c r="A108" s="1" t="s">
        <v>108</v>
      </c>
      <c r="B108" s="1" t="s">
        <v>108</v>
      </c>
      <c r="C108" s="1">
        <f>5000.00</f>
        <v>5000</v>
      </c>
    </row>
    <row r="109" spans="1:3">
      <c r="A109" s="1" t="s">
        <v>109</v>
      </c>
      <c r="B109" s="1" t="s">
        <v>109</v>
      </c>
      <c r="C109" s="1">
        <f>400.00</f>
        <v>400</v>
      </c>
    </row>
    <row r="110" spans="1:3">
      <c r="A110" s="1" t="s">
        <v>110</v>
      </c>
      <c r="B110" s="1" t="s">
        <v>110</v>
      </c>
      <c r="C110" s="1">
        <f>990.00</f>
        <v>990</v>
      </c>
    </row>
    <row r="111" spans="1:3">
      <c r="A111" s="1" t="s">
        <v>111</v>
      </c>
      <c r="B111" s="1" t="s">
        <v>111</v>
      </c>
      <c r="C111" s="1">
        <f>990.00</f>
        <v>990</v>
      </c>
    </row>
    <row r="112" spans="1:3">
      <c r="A112" s="1" t="s">
        <v>112</v>
      </c>
      <c r="B112" s="1" t="s">
        <v>112</v>
      </c>
      <c r="C112" s="1">
        <f>300.00</f>
        <v>300</v>
      </c>
    </row>
    <row r="113" spans="1:3">
      <c r="A113" s="1" t="s">
        <v>113</v>
      </c>
      <c r="B113" s="1" t="s">
        <v>113</v>
      </c>
      <c r="C113" s="1">
        <f>300.00</f>
        <v>300</v>
      </c>
    </row>
    <row r="114" spans="1:3">
      <c r="A114" s="1" t="s">
        <v>114</v>
      </c>
      <c r="B114" s="1" t="s">
        <v>114</v>
      </c>
      <c r="C114" s="1">
        <f>400.00</f>
        <v>400</v>
      </c>
    </row>
    <row r="115" spans="1:3">
      <c r="A115" s="1" t="s">
        <v>115</v>
      </c>
      <c r="B115" s="1" t="s">
        <v>115</v>
      </c>
      <c r="C115" s="1">
        <f>50.00</f>
        <v>50</v>
      </c>
    </row>
    <row r="116" spans="1:3">
      <c r="A116" s="1" t="s">
        <v>116</v>
      </c>
      <c r="B116" s="1" t="s">
        <v>116</v>
      </c>
      <c r="C116" s="1">
        <f>200.00</f>
        <v>200</v>
      </c>
    </row>
    <row r="117" spans="1:3">
      <c r="A117" s="1" t="s">
        <v>117</v>
      </c>
      <c r="B117" s="1" t="s">
        <v>117</v>
      </c>
      <c r="C117" s="1">
        <f>200.00</f>
        <v>200</v>
      </c>
    </row>
    <row r="118" spans="1:3">
      <c r="A118" s="1" t="s">
        <v>118</v>
      </c>
      <c r="B118" s="1" t="s">
        <v>118</v>
      </c>
      <c r="C118" s="1">
        <f>200.00</f>
        <v>200</v>
      </c>
    </row>
    <row r="119" spans="1:3">
      <c r="A119" s="1" t="s">
        <v>119</v>
      </c>
      <c r="B119" s="1" t="s">
        <v>119</v>
      </c>
      <c r="C119" s="1">
        <f>990.00</f>
        <v>990</v>
      </c>
    </row>
    <row r="120" spans="1:3">
      <c r="A120" s="1" t="s">
        <v>120</v>
      </c>
      <c r="B120" s="1" t="s">
        <v>120</v>
      </c>
      <c r="C120" s="1">
        <f>990.00</f>
        <v>990</v>
      </c>
    </row>
    <row r="121" spans="1:3">
      <c r="A121" s="1" t="s">
        <v>121</v>
      </c>
      <c r="B121" s="1" t="s">
        <v>121</v>
      </c>
      <c r="C121" s="1">
        <f>400.00</f>
        <v>400</v>
      </c>
    </row>
    <row r="122" spans="1:3">
      <c r="A122" s="1" t="s">
        <v>122</v>
      </c>
      <c r="B122" s="1" t="s">
        <v>122</v>
      </c>
      <c r="C122" s="1">
        <f>400.00</f>
        <v>400</v>
      </c>
    </row>
    <row r="123" spans="1:3">
      <c r="A123" s="1" t="s">
        <v>123</v>
      </c>
      <c r="B123" s="1" t="s">
        <v>123</v>
      </c>
      <c r="C123" s="1">
        <f>350.00</f>
        <v>350</v>
      </c>
    </row>
    <row r="124" spans="1:3">
      <c r="A124" s="1" t="s">
        <v>124</v>
      </c>
      <c r="B124" s="1" t="s">
        <v>124</v>
      </c>
      <c r="C124" s="1">
        <f>350.00</f>
        <v>350</v>
      </c>
    </row>
    <row r="125" spans="1:3">
      <c r="A125" s="1" t="s">
        <v>125</v>
      </c>
      <c r="B125" s="1" t="s">
        <v>125</v>
      </c>
      <c r="C125" s="1">
        <f>350.00</f>
        <v>350</v>
      </c>
    </row>
    <row r="126" spans="1:3">
      <c r="A126" s="1" t="s">
        <v>126</v>
      </c>
      <c r="B126" s="1" t="s">
        <v>126</v>
      </c>
      <c r="C126" s="1">
        <f>13900.00</f>
        <v>13900</v>
      </c>
    </row>
    <row r="127" spans="1:3">
      <c r="A127" s="1" t="s">
        <v>127</v>
      </c>
      <c r="B127" s="1" t="s">
        <v>127</v>
      </c>
      <c r="C127" s="1">
        <f>350.00</f>
        <v>350</v>
      </c>
    </row>
    <row r="128" spans="1:3">
      <c r="A128" s="1" t="s">
        <v>128</v>
      </c>
      <c r="B128" s="1" t="s">
        <v>128</v>
      </c>
      <c r="C128" s="1">
        <f>400.00</f>
        <v>400</v>
      </c>
    </row>
    <row r="129" spans="1:3">
      <c r="A129" s="1" t="s">
        <v>129</v>
      </c>
      <c r="B129" s="1" t="s">
        <v>129</v>
      </c>
      <c r="C129" s="1">
        <f>13500.00</f>
        <v>13500</v>
      </c>
    </row>
    <row r="130" spans="1:3">
      <c r="A130" s="1" t="s">
        <v>130</v>
      </c>
      <c r="B130" s="1" t="s">
        <v>130</v>
      </c>
      <c r="C130" s="1">
        <f>14250.00</f>
        <v>14250</v>
      </c>
    </row>
    <row r="131" spans="1:3">
      <c r="A131" s="1" t="s">
        <v>131</v>
      </c>
      <c r="B131" s="1" t="s">
        <v>131</v>
      </c>
      <c r="C131" s="1">
        <f>2500.00</f>
        <v>2500</v>
      </c>
    </row>
    <row r="132" spans="1:3">
      <c r="A132" s="1" t="s">
        <v>132</v>
      </c>
      <c r="B132" s="1" t="s">
        <v>132</v>
      </c>
      <c r="C132" s="1">
        <f>50.00</f>
        <v>50</v>
      </c>
    </row>
    <row r="133" spans="1:3">
      <c r="A133" s="1" t="s">
        <v>133</v>
      </c>
      <c r="B133" s="1" t="s">
        <v>133</v>
      </c>
      <c r="C133" s="1">
        <f>200.00</f>
        <v>200</v>
      </c>
    </row>
    <row r="134" spans="1:3">
      <c r="A134" s="1" t="s">
        <v>134</v>
      </c>
      <c r="B134" s="1" t="s">
        <v>134</v>
      </c>
      <c r="C134" s="1">
        <f>300.00</f>
        <v>300</v>
      </c>
    </row>
    <row r="135" spans="1:3">
      <c r="A135" s="1" t="s">
        <v>135</v>
      </c>
      <c r="B135" s="1" t="s">
        <v>135</v>
      </c>
      <c r="C135" s="1">
        <f>150.00</f>
        <v>150</v>
      </c>
    </row>
    <row r="136" spans="1:3">
      <c r="A136" s="1" t="s">
        <v>136</v>
      </c>
      <c r="B136" s="1" t="s">
        <v>136</v>
      </c>
      <c r="C136" s="1">
        <f>50.00</f>
        <v>50</v>
      </c>
    </row>
    <row r="137" spans="1:3">
      <c r="A137" s="1" t="s">
        <v>137</v>
      </c>
      <c r="B137" s="1" t="s">
        <v>137</v>
      </c>
      <c r="C137" s="1">
        <f>200.00</f>
        <v>200</v>
      </c>
    </row>
    <row r="138" spans="1:3">
      <c r="A138" s="1" t="s">
        <v>138</v>
      </c>
      <c r="B138" s="1" t="s">
        <v>138</v>
      </c>
      <c r="C138" s="1">
        <f>200.00</f>
        <v>200</v>
      </c>
    </row>
    <row r="139" spans="1:3">
      <c r="A139" s="1" t="s">
        <v>139</v>
      </c>
      <c r="B139" s="1" t="s">
        <v>139</v>
      </c>
      <c r="C139" s="1">
        <f>300.00</f>
        <v>300</v>
      </c>
    </row>
    <row r="140" spans="1:3">
      <c r="A140" s="1" t="s">
        <v>140</v>
      </c>
      <c r="B140" s="1" t="s">
        <v>140</v>
      </c>
      <c r="C140" s="1">
        <f>10.00</f>
        <v>10</v>
      </c>
    </row>
    <row r="141" spans="1:3">
      <c r="A141" s="1" t="s">
        <v>141</v>
      </c>
      <c r="B141" s="1" t="s">
        <v>141</v>
      </c>
      <c r="C141" s="1">
        <f>300.00</f>
        <v>300</v>
      </c>
    </row>
    <row r="142" spans="1:3">
      <c r="A142" s="1" t="s">
        <v>142</v>
      </c>
      <c r="B142" s="1" t="s">
        <v>142</v>
      </c>
      <c r="C142" s="1">
        <f>200.00</f>
        <v>200</v>
      </c>
    </row>
    <row r="143" spans="1:3">
      <c r="A143" s="1" t="s">
        <v>143</v>
      </c>
      <c r="B143" s="1" t="s">
        <v>143</v>
      </c>
      <c r="C143" s="1">
        <f>200.00</f>
        <v>200</v>
      </c>
    </row>
    <row r="144" spans="1:3">
      <c r="A144" s="1" t="s">
        <v>144</v>
      </c>
      <c r="B144" s="1" t="s">
        <v>144</v>
      </c>
      <c r="C144" s="1">
        <f>200.00</f>
        <v>200</v>
      </c>
    </row>
    <row r="145" spans="1:3">
      <c r="A145" s="1" t="s">
        <v>145</v>
      </c>
      <c r="B145" s="1" t="s">
        <v>145</v>
      </c>
      <c r="C145" s="1">
        <f>200.00</f>
        <v>200</v>
      </c>
    </row>
    <row r="146" spans="1:3">
      <c r="A146" s="1" t="s">
        <v>146</v>
      </c>
      <c r="B146" s="1" t="s">
        <v>146</v>
      </c>
      <c r="C146" s="1">
        <f>450.00</f>
        <v>450</v>
      </c>
    </row>
    <row r="147" spans="1:3">
      <c r="A147" s="3" t="s">
        <v>147</v>
      </c>
      <c r="B147" s="1"/>
      <c r="C147" s="1"/>
    </row>
    <row r="148" spans="1:3">
      <c r="A148" s="1" t="s">
        <v>148</v>
      </c>
      <c r="B148" s="1" t="s">
        <v>148</v>
      </c>
      <c r="C148" s="1">
        <f>3500.00</f>
        <v>3500</v>
      </c>
    </row>
    <row r="149" spans="1:3">
      <c r="A149" s="1" t="s">
        <v>149</v>
      </c>
      <c r="B149" s="1" t="s">
        <v>149</v>
      </c>
      <c r="C149" s="1">
        <f>1500.00</f>
        <v>1500</v>
      </c>
    </row>
    <row r="150" spans="1:3">
      <c r="A150" s="1" t="s">
        <v>150</v>
      </c>
      <c r="B150" s="1" t="s">
        <v>150</v>
      </c>
      <c r="C150" s="1">
        <f>1200.00</f>
        <v>1200</v>
      </c>
    </row>
    <row r="151" spans="1:3">
      <c r="A151" s="1" t="s">
        <v>151</v>
      </c>
      <c r="B151" s="1" t="s">
        <v>151</v>
      </c>
      <c r="C151" s="1">
        <f>3400.00</f>
        <v>3400</v>
      </c>
    </row>
    <row r="152" spans="1:3">
      <c r="A152" s="1" t="s">
        <v>152</v>
      </c>
      <c r="B152" s="1" t="s">
        <v>152</v>
      </c>
      <c r="C152" s="1">
        <f>1300.00</f>
        <v>1300</v>
      </c>
    </row>
    <row r="153" spans="1:3">
      <c r="A153" s="1" t="s">
        <v>153</v>
      </c>
      <c r="B153" s="1" t="s">
        <v>153</v>
      </c>
      <c r="C153" s="1">
        <f>300.00</f>
        <v>300</v>
      </c>
    </row>
    <row r="154" spans="1:3">
      <c r="A154" s="1" t="s">
        <v>154</v>
      </c>
      <c r="B154" s="1" t="s">
        <v>154</v>
      </c>
      <c r="C154" s="1">
        <f>300.00</f>
        <v>300</v>
      </c>
    </row>
    <row r="155" spans="1:3">
      <c r="A155" s="1" t="s">
        <v>155</v>
      </c>
      <c r="B155" s="1" t="s">
        <v>155</v>
      </c>
      <c r="C155" s="1">
        <f>1500.00</f>
        <v>1500</v>
      </c>
    </row>
    <row r="156" spans="1:3">
      <c r="A156" s="3" t="s">
        <v>156</v>
      </c>
      <c r="B156" s="1"/>
      <c r="C156" s="1"/>
    </row>
    <row r="157" spans="1:3">
      <c r="A157" s="1" t="s">
        <v>157</v>
      </c>
      <c r="B157" s="1" t="s">
        <v>158</v>
      </c>
      <c r="C157" s="1">
        <f>480.00</f>
        <v>480</v>
      </c>
    </row>
    <row r="158" spans="1:3">
      <c r="A158" s="1" t="s">
        <v>159</v>
      </c>
      <c r="B158" s="1" t="s">
        <v>159</v>
      </c>
      <c r="C158" s="1">
        <f>640.00</f>
        <v>640</v>
      </c>
    </row>
    <row r="159" spans="1:3">
      <c r="A159" s="1" t="s">
        <v>160</v>
      </c>
      <c r="B159" s="1" t="s">
        <v>160</v>
      </c>
      <c r="C159" s="1">
        <f>630.00</f>
        <v>630</v>
      </c>
    </row>
    <row r="160" spans="1:3">
      <c r="A160" s="1" t="s">
        <v>161</v>
      </c>
      <c r="B160" s="1" t="s">
        <v>161</v>
      </c>
      <c r="C160" s="1">
        <f>3800.00</f>
        <v>3800</v>
      </c>
    </row>
    <row r="161" spans="1:3">
      <c r="A161" s="1" t="s">
        <v>162</v>
      </c>
      <c r="B161" s="1" t="s">
        <v>162</v>
      </c>
      <c r="C161" s="1">
        <f>900.00</f>
        <v>900</v>
      </c>
    </row>
    <row r="162" spans="1:3">
      <c r="A162" s="1" t="s">
        <v>163</v>
      </c>
      <c r="B162" s="1" t="s">
        <v>163</v>
      </c>
      <c r="C162" s="1">
        <f>300.00</f>
        <v>300</v>
      </c>
    </row>
    <row r="163" spans="1:3">
      <c r="A163" s="1" t="s">
        <v>164</v>
      </c>
      <c r="B163" s="1" t="s">
        <v>164</v>
      </c>
      <c r="C163" s="1">
        <f>340.00</f>
        <v>340</v>
      </c>
    </row>
    <row r="164" spans="1:3">
      <c r="A164" s="1" t="s">
        <v>165</v>
      </c>
      <c r="B164" s="1" t="s">
        <v>165</v>
      </c>
      <c r="C164" s="1">
        <f>400.00</f>
        <v>400</v>
      </c>
    </row>
    <row r="165" spans="1:3">
      <c r="A165" s="1" t="s">
        <v>166</v>
      </c>
      <c r="B165" s="1" t="s">
        <v>166</v>
      </c>
      <c r="C165" s="1">
        <f>3850.00</f>
        <v>3850</v>
      </c>
    </row>
    <row r="166" spans="1:3">
      <c r="A166" s="1" t="s">
        <v>167</v>
      </c>
      <c r="B166" s="1" t="s">
        <v>167</v>
      </c>
      <c r="C166" s="1">
        <f>12240.00</f>
        <v>12240</v>
      </c>
    </row>
    <row r="167" spans="1:3">
      <c r="A167" s="1" t="s">
        <v>168</v>
      </c>
      <c r="B167" s="1" t="s">
        <v>168</v>
      </c>
      <c r="C167" s="1">
        <f>22200.00</f>
        <v>22200</v>
      </c>
    </row>
    <row r="168" spans="1:3">
      <c r="A168" s="1" t="s">
        <v>169</v>
      </c>
      <c r="B168" s="1" t="s">
        <v>169</v>
      </c>
      <c r="C168" s="1">
        <f>8960.00</f>
        <v>8960</v>
      </c>
    </row>
    <row r="169" spans="1:3">
      <c r="A169" s="1" t="s">
        <v>170</v>
      </c>
      <c r="B169" s="1" t="s">
        <v>170</v>
      </c>
      <c r="C169" s="1">
        <f>50.00</f>
        <v>50</v>
      </c>
    </row>
    <row r="170" spans="1:3">
      <c r="A170" s="1" t="s">
        <v>171</v>
      </c>
      <c r="B170" s="1" t="s">
        <v>171</v>
      </c>
      <c r="C170" s="1">
        <f>210.00</f>
        <v>210</v>
      </c>
    </row>
    <row r="171" spans="1:3">
      <c r="A171" s="1" t="s">
        <v>172</v>
      </c>
      <c r="B171" s="1" t="s">
        <v>172</v>
      </c>
      <c r="C171" s="1">
        <f>250.00</f>
        <v>250</v>
      </c>
    </row>
    <row r="172" spans="1:3">
      <c r="A172" s="1" t="s">
        <v>173</v>
      </c>
      <c r="B172" s="1" t="s">
        <v>173</v>
      </c>
      <c r="C172" s="1">
        <f>1990.00</f>
        <v>1990</v>
      </c>
    </row>
    <row r="173" spans="1:3">
      <c r="A173" s="1" t="s">
        <v>174</v>
      </c>
      <c r="B173" s="1" t="s">
        <v>174</v>
      </c>
      <c r="C173" s="1">
        <f>1890.00</f>
        <v>1890</v>
      </c>
    </row>
    <row r="174" spans="1:3">
      <c r="A174" s="1" t="s">
        <v>175</v>
      </c>
      <c r="B174" s="1" t="s">
        <v>175</v>
      </c>
      <c r="C174" s="1">
        <f>200.00</f>
        <v>200</v>
      </c>
    </row>
    <row r="175" spans="1:3">
      <c r="A175" s="1" t="s">
        <v>176</v>
      </c>
      <c r="B175" s="1" t="s">
        <v>176</v>
      </c>
      <c r="C175" s="1">
        <f>200.00</f>
        <v>200</v>
      </c>
    </row>
    <row r="176" spans="1:3">
      <c r="A176" s="1" t="s">
        <v>177</v>
      </c>
      <c r="B176" s="1" t="s">
        <v>177</v>
      </c>
      <c r="C176" s="1">
        <f>200.00</f>
        <v>200</v>
      </c>
    </row>
    <row r="177" spans="1:3">
      <c r="A177" s="1" t="s">
        <v>178</v>
      </c>
      <c r="B177" s="1" t="s">
        <v>178</v>
      </c>
      <c r="C177" s="1">
        <f>360.00</f>
        <v>360</v>
      </c>
    </row>
    <row r="178" spans="1:3">
      <c r="A178" s="1" t="s">
        <v>179</v>
      </c>
      <c r="B178" s="1" t="s">
        <v>179</v>
      </c>
      <c r="C178" s="1">
        <f>1100.00</f>
        <v>1100</v>
      </c>
    </row>
    <row r="179" spans="1:3">
      <c r="A179" s="1" t="s">
        <v>180</v>
      </c>
      <c r="B179" s="1" t="s">
        <v>180</v>
      </c>
      <c r="C179" s="1">
        <f>1200.00</f>
        <v>1200</v>
      </c>
    </row>
    <row r="180" spans="1:3">
      <c r="A180" s="1" t="s">
        <v>181</v>
      </c>
      <c r="B180" s="1" t="s">
        <v>181</v>
      </c>
      <c r="C180" s="1">
        <f>520.00</f>
        <v>520</v>
      </c>
    </row>
    <row r="181" spans="1:3">
      <c r="A181" s="1" t="s">
        <v>182</v>
      </c>
      <c r="B181" s="1" t="s">
        <v>183</v>
      </c>
      <c r="C181" s="1">
        <f>5240.00</f>
        <v>5240</v>
      </c>
    </row>
    <row r="182" spans="1:3">
      <c r="A182" s="1" t="s">
        <v>184</v>
      </c>
      <c r="B182" s="1" t="s">
        <v>184</v>
      </c>
      <c r="C182" s="1">
        <f>1825.00</f>
        <v>1825</v>
      </c>
    </row>
    <row r="183" spans="1:3">
      <c r="A183" s="1" t="s">
        <v>185</v>
      </c>
      <c r="B183" s="1" t="s">
        <v>185</v>
      </c>
      <c r="C183" s="1">
        <f>3890.00</f>
        <v>3890</v>
      </c>
    </row>
    <row r="184" spans="1:3">
      <c r="A184" s="1" t="s">
        <v>186</v>
      </c>
      <c r="B184" s="1" t="s">
        <v>186</v>
      </c>
      <c r="C184" s="1">
        <f>1850.00</f>
        <v>1850</v>
      </c>
    </row>
    <row r="185" spans="1:3">
      <c r="A185" s="1" t="s">
        <v>187</v>
      </c>
      <c r="B185" s="1" t="s">
        <v>187</v>
      </c>
      <c r="C185" s="1">
        <f>1500.00</f>
        <v>1500</v>
      </c>
    </row>
    <row r="186" spans="1:3">
      <c r="A186" s="1" t="s">
        <v>188</v>
      </c>
      <c r="B186" s="1" t="s">
        <v>188</v>
      </c>
      <c r="C186" s="1">
        <f>6200.00</f>
        <v>6200</v>
      </c>
    </row>
    <row r="187" spans="1:3">
      <c r="A187" s="1" t="s">
        <v>189</v>
      </c>
      <c r="B187" s="1" t="s">
        <v>189</v>
      </c>
      <c r="C187" s="1">
        <f>300.00</f>
        <v>300</v>
      </c>
    </row>
    <row r="188" spans="1:3">
      <c r="A188" s="1" t="s">
        <v>190</v>
      </c>
      <c r="B188" s="1" t="s">
        <v>190</v>
      </c>
      <c r="C188" s="1">
        <f>460.00</f>
        <v>460</v>
      </c>
    </row>
    <row r="189" spans="1:3">
      <c r="A189" s="1" t="s">
        <v>191</v>
      </c>
      <c r="B189" s="1" t="s">
        <v>191</v>
      </c>
      <c r="C189" s="1">
        <f>400.00</f>
        <v>400</v>
      </c>
    </row>
    <row r="190" spans="1:3">
      <c r="A190" s="1" t="s">
        <v>192</v>
      </c>
      <c r="B190" s="1" t="s">
        <v>192</v>
      </c>
      <c r="C190" s="1">
        <f>300.00</f>
        <v>300</v>
      </c>
    </row>
    <row r="191" spans="1:3">
      <c r="A191" s="1" t="s">
        <v>193</v>
      </c>
      <c r="B191" s="1" t="s">
        <v>193</v>
      </c>
      <c r="C191" s="1">
        <f>1800.00</f>
        <v>1800</v>
      </c>
    </row>
    <row r="192" spans="1:3">
      <c r="A192" s="1" t="s">
        <v>194</v>
      </c>
      <c r="B192" s="1" t="s">
        <v>194</v>
      </c>
      <c r="C192" s="1">
        <f>2500.00</f>
        <v>2500</v>
      </c>
    </row>
    <row r="193" spans="1:3">
      <c r="A193" s="1" t="s">
        <v>195</v>
      </c>
      <c r="B193" s="1" t="s">
        <v>195</v>
      </c>
      <c r="C193" s="1">
        <f>150.00</f>
        <v>150</v>
      </c>
    </row>
    <row r="194" spans="1:3">
      <c r="A194" s="1" t="s">
        <v>196</v>
      </c>
      <c r="B194" s="1" t="s">
        <v>196</v>
      </c>
      <c r="C194" s="1">
        <f>120.00</f>
        <v>120</v>
      </c>
    </row>
    <row r="195" spans="1:3">
      <c r="A195" s="1" t="s">
        <v>197</v>
      </c>
      <c r="B195" s="1" t="s">
        <v>197</v>
      </c>
      <c r="C195" s="1">
        <f>50.00</f>
        <v>50</v>
      </c>
    </row>
    <row r="196" spans="1:3">
      <c r="A196" s="1" t="s">
        <v>198</v>
      </c>
      <c r="B196" s="1" t="s">
        <v>198</v>
      </c>
      <c r="C196" s="1">
        <f>2050.00</f>
        <v>2050</v>
      </c>
    </row>
    <row r="197" spans="1:3">
      <c r="A197" s="1" t="s">
        <v>199</v>
      </c>
      <c r="B197" s="1" t="s">
        <v>199</v>
      </c>
      <c r="C197" s="1">
        <f>3410.00</f>
        <v>3410</v>
      </c>
    </row>
    <row r="198" spans="1:3">
      <c r="A198" s="1" t="s">
        <v>200</v>
      </c>
      <c r="B198" s="1" t="s">
        <v>200</v>
      </c>
      <c r="C198" s="1">
        <f>19000.00</f>
        <v>19000</v>
      </c>
    </row>
    <row r="199" spans="1:3">
      <c r="A199" s="1" t="s">
        <v>201</v>
      </c>
      <c r="B199" s="1" t="s">
        <v>202</v>
      </c>
      <c r="C199" s="1">
        <f>450.00</f>
        <v>450</v>
      </c>
    </row>
    <row r="200" spans="1:3">
      <c r="A200" s="1" t="s">
        <v>203</v>
      </c>
      <c r="B200" s="1" t="s">
        <v>204</v>
      </c>
      <c r="C200" s="1">
        <f>280.00</f>
        <v>280</v>
      </c>
    </row>
    <row r="201" spans="1:3">
      <c r="A201" s="1" t="s">
        <v>205</v>
      </c>
      <c r="B201" s="1" t="s">
        <v>205</v>
      </c>
      <c r="C201" s="1">
        <f>3950.00</f>
        <v>3950</v>
      </c>
    </row>
    <row r="202" spans="1:3">
      <c r="A202" s="1" t="s">
        <v>206</v>
      </c>
      <c r="B202" s="1" t="s">
        <v>206</v>
      </c>
      <c r="C202" s="1">
        <f>1013.00</f>
        <v>1013</v>
      </c>
    </row>
    <row r="203" spans="1:3">
      <c r="A203" s="1" t="s">
        <v>207</v>
      </c>
      <c r="B203" s="1" t="s">
        <v>207</v>
      </c>
      <c r="C203" s="1">
        <f>1266.00</f>
        <v>1266</v>
      </c>
    </row>
    <row r="204" spans="1:3">
      <c r="A204" s="1" t="s">
        <v>208</v>
      </c>
      <c r="B204" s="1" t="s">
        <v>209</v>
      </c>
      <c r="C204" s="1">
        <f>620.00</f>
        <v>620</v>
      </c>
    </row>
    <row r="205" spans="1:3">
      <c r="A205" s="1" t="s">
        <v>210</v>
      </c>
      <c r="B205" s="1" t="s">
        <v>210</v>
      </c>
      <c r="C205" s="1">
        <f>6000.00</f>
        <v>6000</v>
      </c>
    </row>
    <row r="206" spans="1:3">
      <c r="A206" s="1" t="s">
        <v>211</v>
      </c>
      <c r="B206" s="1" t="s">
        <v>211</v>
      </c>
      <c r="C206" s="1">
        <f>1360.00</f>
        <v>1360</v>
      </c>
    </row>
    <row r="207" spans="1:3">
      <c r="A207" s="1" t="s">
        <v>212</v>
      </c>
      <c r="B207" s="1" t="s">
        <v>212</v>
      </c>
      <c r="C207" s="1">
        <f>750.00</f>
        <v>750</v>
      </c>
    </row>
    <row r="208" spans="1:3">
      <c r="A208" s="1" t="s">
        <v>213</v>
      </c>
      <c r="B208" s="1" t="s">
        <v>213</v>
      </c>
      <c r="C208" s="1" t="s">
        <v>15</v>
      </c>
    </row>
    <row r="209" spans="1:3">
      <c r="A209" s="1" t="s">
        <v>214</v>
      </c>
      <c r="B209" s="1" t="s">
        <v>214</v>
      </c>
      <c r="C209" s="1">
        <f>2066.00</f>
        <v>2066</v>
      </c>
    </row>
    <row r="210" spans="1:3">
      <c r="A210" s="1" t="s">
        <v>215</v>
      </c>
      <c r="B210" s="1" t="s">
        <v>215</v>
      </c>
      <c r="C210" s="1">
        <f>3350.00</f>
        <v>3350</v>
      </c>
    </row>
    <row r="211" spans="1:3">
      <c r="A211" s="1" t="s">
        <v>216</v>
      </c>
      <c r="B211" s="1" t="s">
        <v>216</v>
      </c>
      <c r="C211" s="1">
        <f>4350.00</f>
        <v>4350</v>
      </c>
    </row>
    <row r="212" spans="1:3">
      <c r="A212" s="1" t="s">
        <v>217</v>
      </c>
      <c r="B212" s="1" t="s">
        <v>217</v>
      </c>
      <c r="C212" s="1">
        <f>4800.00</f>
        <v>4800</v>
      </c>
    </row>
    <row r="213" spans="1:3">
      <c r="A213" s="1" t="s">
        <v>218</v>
      </c>
      <c r="B213" s="1" t="s">
        <v>218</v>
      </c>
      <c r="C213" s="1">
        <f>956.00</f>
        <v>956</v>
      </c>
    </row>
    <row r="214" spans="1:3">
      <c r="A214" s="1" t="s">
        <v>219</v>
      </c>
      <c r="B214" s="1" t="s">
        <v>219</v>
      </c>
      <c r="C214" s="1">
        <f>16200.00</f>
        <v>16200</v>
      </c>
    </row>
    <row r="215" spans="1:3">
      <c r="A215" s="1" t="s">
        <v>220</v>
      </c>
      <c r="B215" s="1" t="s">
        <v>220</v>
      </c>
      <c r="C215" s="1">
        <f>1450.00</f>
        <v>1450</v>
      </c>
    </row>
    <row r="216" spans="1:3">
      <c r="A216" s="1" t="s">
        <v>221</v>
      </c>
      <c r="B216" s="1" t="s">
        <v>221</v>
      </c>
      <c r="C216" s="1">
        <f>2420.00</f>
        <v>2420</v>
      </c>
    </row>
    <row r="217" spans="1:3">
      <c r="A217" s="1" t="s">
        <v>222</v>
      </c>
      <c r="B217" s="1" t="s">
        <v>222</v>
      </c>
      <c r="C217" s="1">
        <f>350.00</f>
        <v>350</v>
      </c>
    </row>
    <row r="218" spans="1:3">
      <c r="A218" s="1" t="s">
        <v>223</v>
      </c>
      <c r="B218" s="1" t="s">
        <v>223</v>
      </c>
      <c r="C218" s="1">
        <f>312.00</f>
        <v>312</v>
      </c>
    </row>
    <row r="219" spans="1:3">
      <c r="A219" s="1" t="s">
        <v>224</v>
      </c>
      <c r="B219" s="1" t="s">
        <v>224</v>
      </c>
      <c r="C219" s="1">
        <f>1260.00</f>
        <v>1260</v>
      </c>
    </row>
    <row r="220" spans="1:3">
      <c r="A220" s="1" t="s">
        <v>225</v>
      </c>
      <c r="B220" s="1" t="s">
        <v>225</v>
      </c>
      <c r="C220" s="1">
        <f>2820.00</f>
        <v>2820</v>
      </c>
    </row>
    <row r="221" spans="1:3">
      <c r="A221" s="1" t="s">
        <v>226</v>
      </c>
      <c r="B221" s="1" t="s">
        <v>226</v>
      </c>
      <c r="C221" s="1">
        <f>2550.00</f>
        <v>2550</v>
      </c>
    </row>
    <row r="222" spans="1:3">
      <c r="A222" s="1" t="s">
        <v>227</v>
      </c>
      <c r="B222" s="1" t="s">
        <v>227</v>
      </c>
      <c r="C222" s="1">
        <f>60.00</f>
        <v>60</v>
      </c>
    </row>
    <row r="223" spans="1:3">
      <c r="A223" s="1" t="s">
        <v>228</v>
      </c>
      <c r="B223" s="1" t="s">
        <v>228</v>
      </c>
      <c r="C223" s="1">
        <f>590.00</f>
        <v>590</v>
      </c>
    </row>
    <row r="224" spans="1:3">
      <c r="A224" s="1" t="s">
        <v>229</v>
      </c>
      <c r="B224" s="1" t="s">
        <v>229</v>
      </c>
      <c r="C224" s="1">
        <f>1720.00</f>
        <v>1720</v>
      </c>
    </row>
    <row r="225" spans="1:3">
      <c r="A225" s="1" t="s">
        <v>230</v>
      </c>
      <c r="B225" s="1" t="s">
        <v>230</v>
      </c>
      <c r="C225" s="1" t="s">
        <v>15</v>
      </c>
    </row>
    <row r="226" spans="1:3">
      <c r="A226" s="1" t="s">
        <v>231</v>
      </c>
      <c r="B226" s="1" t="s">
        <v>231</v>
      </c>
      <c r="C226" s="1" t="s">
        <v>15</v>
      </c>
    </row>
    <row r="227" spans="1:3">
      <c r="A227" s="1" t="s">
        <v>232</v>
      </c>
      <c r="B227" s="1" t="s">
        <v>232</v>
      </c>
      <c r="C227" s="1" t="s">
        <v>15</v>
      </c>
    </row>
    <row r="228" spans="1:3">
      <c r="A228" s="1" t="s">
        <v>233</v>
      </c>
      <c r="B228" s="1" t="s">
        <v>233</v>
      </c>
      <c r="C228" s="1" t="s">
        <v>15</v>
      </c>
    </row>
    <row r="229" spans="1:3">
      <c r="A229" s="1" t="s">
        <v>234</v>
      </c>
      <c r="B229" s="1" t="s">
        <v>234</v>
      </c>
      <c r="C229" s="1" t="s">
        <v>15</v>
      </c>
    </row>
    <row r="230" spans="1:3">
      <c r="A230" s="1" t="s">
        <v>235</v>
      </c>
      <c r="B230" s="1" t="s">
        <v>235</v>
      </c>
      <c r="C230" s="1">
        <f>1200.00</f>
        <v>1200</v>
      </c>
    </row>
    <row r="231" spans="1:3">
      <c r="A231" s="1" t="s">
        <v>236</v>
      </c>
      <c r="B231" s="1" t="s">
        <v>236</v>
      </c>
      <c r="C231" s="1">
        <f>5900.00</f>
        <v>5900</v>
      </c>
    </row>
    <row r="232" spans="1:3">
      <c r="A232" s="1" t="s">
        <v>237</v>
      </c>
      <c r="B232" s="1" t="s">
        <v>237</v>
      </c>
      <c r="C232" s="1" t="s">
        <v>15</v>
      </c>
    </row>
    <row r="233" spans="1:3">
      <c r="A233" s="3" t="s">
        <v>238</v>
      </c>
      <c r="B233" s="1"/>
      <c r="C233" s="1"/>
    </row>
    <row r="234" spans="1:3">
      <c r="A234" s="1" t="s">
        <v>239</v>
      </c>
      <c r="B234" s="1" t="s">
        <v>239</v>
      </c>
      <c r="C234" s="1">
        <f>800.00</f>
        <v>800</v>
      </c>
    </row>
    <row r="235" spans="1:3">
      <c r="A235" s="1" t="s">
        <v>240</v>
      </c>
      <c r="B235" s="1" t="s">
        <v>240</v>
      </c>
      <c r="C235" s="1">
        <f>680.00</f>
        <v>680</v>
      </c>
    </row>
    <row r="236" spans="1:3">
      <c r="A236" s="1" t="s">
        <v>241</v>
      </c>
      <c r="B236" s="1" t="s">
        <v>242</v>
      </c>
      <c r="C236" s="1">
        <f>800.00</f>
        <v>800</v>
      </c>
    </row>
    <row r="237" spans="1:3">
      <c r="A237" s="1" t="s">
        <v>243</v>
      </c>
      <c r="B237" s="1" t="s">
        <v>243</v>
      </c>
      <c r="C237" s="1">
        <f>5200.00</f>
        <v>5200</v>
      </c>
    </row>
    <row r="238" spans="1:3">
      <c r="A238" s="1" t="s">
        <v>244</v>
      </c>
      <c r="B238" s="1" t="s">
        <v>245</v>
      </c>
      <c r="C238" s="1">
        <f>2800.00</f>
        <v>2800</v>
      </c>
    </row>
    <row r="239" spans="1:3">
      <c r="A239" s="1" t="s">
        <v>246</v>
      </c>
      <c r="B239" s="1" t="s">
        <v>247</v>
      </c>
      <c r="C239" s="1">
        <f>1500.00</f>
        <v>1500</v>
      </c>
    </row>
    <row r="240" spans="1:3">
      <c r="A240" s="1" t="s">
        <v>248</v>
      </c>
      <c r="B240" s="1" t="s">
        <v>242</v>
      </c>
      <c r="C240" s="1">
        <f>800.00</f>
        <v>800</v>
      </c>
    </row>
    <row r="241" spans="1:3">
      <c r="A241" s="1" t="s">
        <v>249</v>
      </c>
      <c r="B241" s="1" t="s">
        <v>249</v>
      </c>
      <c r="C241" s="1">
        <f>32000.00</f>
        <v>32000</v>
      </c>
    </row>
    <row r="242" spans="1:3">
      <c r="A242" s="1" t="s">
        <v>250</v>
      </c>
      <c r="B242" s="1" t="s">
        <v>250</v>
      </c>
      <c r="C242" s="1">
        <f>16000.00</f>
        <v>16000</v>
      </c>
    </row>
    <row r="243" spans="1:3">
      <c r="A243" s="1" t="s">
        <v>251</v>
      </c>
      <c r="B243" s="1" t="s">
        <v>251</v>
      </c>
      <c r="C243" s="1">
        <f>42000.00</f>
        <v>42000</v>
      </c>
    </row>
    <row r="244" spans="1:3">
      <c r="A244" s="1" t="s">
        <v>252</v>
      </c>
      <c r="B244" s="1" t="s">
        <v>253</v>
      </c>
      <c r="C244" s="1">
        <f>9800.00</f>
        <v>9800</v>
      </c>
    </row>
    <row r="245" spans="1:3">
      <c r="A245" s="3" t="s">
        <v>254</v>
      </c>
      <c r="B245" s="1"/>
      <c r="C245" s="1"/>
    </row>
    <row r="246" spans="1:3">
      <c r="A246" s="1" t="s">
        <v>255</v>
      </c>
      <c r="B246" s="1" t="s">
        <v>255</v>
      </c>
      <c r="C246" s="1">
        <f>360.00</f>
        <v>360</v>
      </c>
    </row>
    <row r="247" spans="1:3">
      <c r="A247" s="1" t="s">
        <v>256</v>
      </c>
      <c r="B247" s="1" t="s">
        <v>256</v>
      </c>
      <c r="C247" s="1">
        <f>440.00</f>
        <v>440</v>
      </c>
    </row>
    <row r="248" spans="1:3">
      <c r="A248" s="1" t="s">
        <v>257</v>
      </c>
      <c r="B248" s="1" t="s">
        <v>257</v>
      </c>
      <c r="C248" s="1">
        <f>8600.00</f>
        <v>8600</v>
      </c>
    </row>
    <row r="249" spans="1:3">
      <c r="A249" s="1" t="s">
        <v>258</v>
      </c>
      <c r="B249" s="1" t="s">
        <v>258</v>
      </c>
      <c r="C249" s="1">
        <f>90.00</f>
        <v>90</v>
      </c>
    </row>
    <row r="250" spans="1:3">
      <c r="A250" s="1" t="s">
        <v>259</v>
      </c>
      <c r="B250" s="1" t="s">
        <v>259</v>
      </c>
      <c r="C250" s="1">
        <f>230.00</f>
        <v>230</v>
      </c>
    </row>
    <row r="251" spans="1:3">
      <c r="A251" s="1" t="s">
        <v>260</v>
      </c>
      <c r="B251" s="1" t="s">
        <v>260</v>
      </c>
      <c r="C251" s="1">
        <f>380.00</f>
        <v>380</v>
      </c>
    </row>
    <row r="252" spans="1:3">
      <c r="A252" s="1" t="s">
        <v>261</v>
      </c>
      <c r="B252" s="1" t="s">
        <v>261</v>
      </c>
      <c r="C252" s="1">
        <f>120.00</f>
        <v>120</v>
      </c>
    </row>
    <row r="253" spans="1:3">
      <c r="A253" s="1" t="s">
        <v>262</v>
      </c>
      <c r="B253" s="1" t="s">
        <v>262</v>
      </c>
      <c r="C253" s="1">
        <f>100.00</f>
        <v>100</v>
      </c>
    </row>
    <row r="254" spans="1:3">
      <c r="A254" s="1" t="s">
        <v>263</v>
      </c>
      <c r="B254" s="1" t="s">
        <v>263</v>
      </c>
      <c r="C254" s="1">
        <f>150.00</f>
        <v>150</v>
      </c>
    </row>
    <row r="255" spans="1:3">
      <c r="A255" s="1" t="s">
        <v>264</v>
      </c>
      <c r="B255" s="1" t="s">
        <v>265</v>
      </c>
      <c r="C255" s="1">
        <f>17600.00</f>
        <v>17600</v>
      </c>
    </row>
    <row r="256" spans="1:3">
      <c r="A256" s="1" t="s">
        <v>266</v>
      </c>
      <c r="B256" s="1" t="s">
        <v>266</v>
      </c>
      <c r="C256" s="1">
        <f>150.00</f>
        <v>150</v>
      </c>
    </row>
    <row r="257" spans="1:3">
      <c r="A257" s="1" t="s">
        <v>267</v>
      </c>
      <c r="B257" s="1" t="s">
        <v>267</v>
      </c>
      <c r="C257" s="1">
        <f>480.00</f>
        <v>480</v>
      </c>
    </row>
    <row r="258" spans="1:3">
      <c r="A258" s="1" t="s">
        <v>268</v>
      </c>
      <c r="B258" s="1" t="s">
        <v>268</v>
      </c>
      <c r="C258" s="1">
        <f>86.00</f>
        <v>86</v>
      </c>
    </row>
    <row r="259" spans="1:3">
      <c r="A259" s="3" t="s">
        <v>269</v>
      </c>
      <c r="B259" s="1"/>
      <c r="C259" s="1"/>
    </row>
    <row r="260" spans="1:3">
      <c r="A260" s="1" t="s">
        <v>270</v>
      </c>
      <c r="B260" s="1" t="s">
        <v>271</v>
      </c>
      <c r="C260" s="1">
        <f>7500.00</f>
        <v>7500</v>
      </c>
    </row>
    <row r="261" spans="1:3">
      <c r="A261" s="1" t="s">
        <v>272</v>
      </c>
      <c r="B261" s="1" t="s">
        <v>272</v>
      </c>
      <c r="C261" s="1">
        <f>1620.00</f>
        <v>1620</v>
      </c>
    </row>
    <row r="262" spans="1:3">
      <c r="A262" s="1" t="s">
        <v>273</v>
      </c>
      <c r="B262" s="1" t="s">
        <v>271</v>
      </c>
      <c r="C262" s="1">
        <f>7500.00</f>
        <v>7500</v>
      </c>
    </row>
    <row r="263" spans="1:3">
      <c r="A263" s="1" t="s">
        <v>274</v>
      </c>
      <c r="B263" s="1" t="s">
        <v>274</v>
      </c>
      <c r="C263" s="1">
        <f>990.00</f>
        <v>990</v>
      </c>
    </row>
    <row r="264" spans="1:3">
      <c r="A264" s="1" t="s">
        <v>275</v>
      </c>
      <c r="B264" s="1" t="s">
        <v>275</v>
      </c>
      <c r="C264" s="1">
        <f>7500.00</f>
        <v>7500</v>
      </c>
    </row>
    <row r="265" spans="1:3">
      <c r="A265" s="1" t="s">
        <v>276</v>
      </c>
      <c r="B265" s="1" t="s">
        <v>277</v>
      </c>
      <c r="C265" s="1">
        <f>7500.00</f>
        <v>7500</v>
      </c>
    </row>
    <row r="266" spans="1:3">
      <c r="A266" s="1" t="s">
        <v>278</v>
      </c>
      <c r="B266" s="1" t="s">
        <v>279</v>
      </c>
      <c r="C266" s="1">
        <f>7500.00</f>
        <v>7500</v>
      </c>
    </row>
    <row r="267" spans="1:3">
      <c r="A267" s="1" t="s">
        <v>280</v>
      </c>
      <c r="B267" s="1" t="s">
        <v>281</v>
      </c>
      <c r="C267" s="1">
        <f>5418.00</f>
        <v>5418</v>
      </c>
    </row>
    <row r="268" spans="1:3">
      <c r="A268" s="1" t="s">
        <v>282</v>
      </c>
      <c r="B268" s="1" t="s">
        <v>282</v>
      </c>
      <c r="C268" s="1">
        <f>2400.00</f>
        <v>2400</v>
      </c>
    </row>
    <row r="269" spans="1:3">
      <c r="A269" s="3" t="s">
        <v>283</v>
      </c>
      <c r="B269" s="1"/>
      <c r="C269" s="1"/>
    </row>
    <row r="270" spans="1:3">
      <c r="A270" s="1" t="s">
        <v>284</v>
      </c>
      <c r="B270" s="1" t="s">
        <v>284</v>
      </c>
      <c r="C270" s="1">
        <f>1800.00</f>
        <v>1800</v>
      </c>
    </row>
    <row r="271" spans="1:3">
      <c r="A271" s="1" t="s">
        <v>285</v>
      </c>
      <c r="B271" s="1" t="s">
        <v>285</v>
      </c>
      <c r="C271" s="1">
        <f>100.00</f>
        <v>100</v>
      </c>
    </row>
    <row r="272" spans="1:3">
      <c r="A272" s="1" t="s">
        <v>286</v>
      </c>
      <c r="B272" s="1" t="s">
        <v>286</v>
      </c>
      <c r="C272" s="1">
        <f>2200.00</f>
        <v>2200</v>
      </c>
    </row>
    <row r="273" spans="1:3">
      <c r="A273" s="1" t="s">
        <v>287</v>
      </c>
      <c r="B273" s="1" t="s">
        <v>287</v>
      </c>
      <c r="C273" s="1">
        <f>600.00</f>
        <v>600</v>
      </c>
    </row>
    <row r="274" spans="1:3">
      <c r="A274" s="1" t="s">
        <v>288</v>
      </c>
      <c r="B274" s="1" t="s">
        <v>288</v>
      </c>
      <c r="C274" s="1">
        <f>700.00</f>
        <v>700</v>
      </c>
    </row>
    <row r="275" spans="1:3">
      <c r="A275" s="1" t="s">
        <v>289</v>
      </c>
      <c r="B275" s="1" t="s">
        <v>289</v>
      </c>
      <c r="C275" s="1">
        <f>50.00</f>
        <v>50</v>
      </c>
    </row>
    <row r="276" spans="1:3">
      <c r="A276" s="1" t="s">
        <v>290</v>
      </c>
      <c r="B276" s="1" t="s">
        <v>290</v>
      </c>
      <c r="C276" s="1">
        <f>890.00</f>
        <v>890</v>
      </c>
    </row>
    <row r="277" spans="1:3">
      <c r="A277" s="1" t="s">
        <v>291</v>
      </c>
      <c r="B277" s="1" t="s">
        <v>291</v>
      </c>
      <c r="C277" s="1">
        <f>12800.00</f>
        <v>12800</v>
      </c>
    </row>
    <row r="278" spans="1:3">
      <c r="A278" s="1" t="s">
        <v>292</v>
      </c>
      <c r="B278" s="1" t="s">
        <v>292</v>
      </c>
      <c r="C278" s="1">
        <f>300.00</f>
        <v>300</v>
      </c>
    </row>
    <row r="279" spans="1:3">
      <c r="A279" s="1" t="s">
        <v>293</v>
      </c>
      <c r="B279" s="1" t="s">
        <v>293</v>
      </c>
      <c r="C279" s="1">
        <f>300.00</f>
        <v>300</v>
      </c>
    </row>
    <row r="280" spans="1:3">
      <c r="A280" s="1" t="s">
        <v>294</v>
      </c>
      <c r="B280" s="1" t="s">
        <v>294</v>
      </c>
      <c r="C280" s="1">
        <f>500.00</f>
        <v>500</v>
      </c>
    </row>
    <row r="281" spans="1:3">
      <c r="A281" s="1" t="s">
        <v>295</v>
      </c>
      <c r="B281" s="1" t="s">
        <v>295</v>
      </c>
      <c r="C281" s="1">
        <f>500.00</f>
        <v>500</v>
      </c>
    </row>
    <row r="282" spans="1:3">
      <c r="A282" s="1" t="s">
        <v>296</v>
      </c>
      <c r="B282" s="1" t="s">
        <v>296</v>
      </c>
      <c r="C282" s="1">
        <f>580.00</f>
        <v>580</v>
      </c>
    </row>
    <row r="283" spans="1:3">
      <c r="A283" s="1" t="s">
        <v>297</v>
      </c>
      <c r="B283" s="1" t="s">
        <v>298</v>
      </c>
      <c r="C283" s="1">
        <f>32000.00</f>
        <v>32000</v>
      </c>
    </row>
    <row r="284" spans="1:3">
      <c r="A284" s="1" t="s">
        <v>299</v>
      </c>
      <c r="B284" s="1" t="s">
        <v>299</v>
      </c>
      <c r="C284" s="1">
        <f>1600.00</f>
        <v>1600</v>
      </c>
    </row>
    <row r="285" spans="1:3">
      <c r="A285" s="1" t="s">
        <v>300</v>
      </c>
      <c r="B285" s="1" t="s">
        <v>301</v>
      </c>
      <c r="C285" s="1">
        <f>100.00</f>
        <v>100</v>
      </c>
    </row>
    <row r="286" spans="1:3">
      <c r="A286" s="1" t="s">
        <v>302</v>
      </c>
      <c r="B286" s="1" t="s">
        <v>302</v>
      </c>
      <c r="C286" s="1">
        <f>20000.00</f>
        <v>20000</v>
      </c>
    </row>
    <row r="287" spans="1:3">
      <c r="A287" s="1" t="s">
        <v>303</v>
      </c>
      <c r="B287" s="1" t="s">
        <v>303</v>
      </c>
      <c r="C287" s="1">
        <f>4200.00</f>
        <v>4200</v>
      </c>
    </row>
    <row r="288" spans="1:3">
      <c r="A288" s="1" t="s">
        <v>304</v>
      </c>
      <c r="B288" s="1" t="s">
        <v>304</v>
      </c>
      <c r="C288" s="1">
        <f>500.00</f>
        <v>500</v>
      </c>
    </row>
    <row r="289" spans="1:3">
      <c r="A289" s="1" t="s">
        <v>305</v>
      </c>
      <c r="B289" s="1" t="s">
        <v>305</v>
      </c>
      <c r="C289" s="1">
        <f>500.00</f>
        <v>500</v>
      </c>
    </row>
    <row r="290" spans="1:3">
      <c r="A290" s="1" t="s">
        <v>306</v>
      </c>
      <c r="B290" s="1" t="s">
        <v>306</v>
      </c>
      <c r="C290" s="1">
        <f>1800.00</f>
        <v>1800</v>
      </c>
    </row>
    <row r="291" spans="1:3">
      <c r="A291" s="1" t="s">
        <v>307</v>
      </c>
      <c r="B291" s="1" t="s">
        <v>307</v>
      </c>
      <c r="C291" s="1">
        <f>1600.00</f>
        <v>1600</v>
      </c>
    </row>
    <row r="292" spans="1:3">
      <c r="A292" s="1" t="s">
        <v>308</v>
      </c>
      <c r="B292" s="1" t="s">
        <v>308</v>
      </c>
      <c r="C292" s="1" t="s">
        <v>15</v>
      </c>
    </row>
    <row r="293" spans="1:3">
      <c r="A293" s="1" t="s">
        <v>309</v>
      </c>
      <c r="B293" s="1" t="s">
        <v>309</v>
      </c>
      <c r="C293" s="1">
        <f>1050.00</f>
        <v>1050</v>
      </c>
    </row>
    <row r="294" spans="1:3">
      <c r="A294" s="3" t="s">
        <v>310</v>
      </c>
      <c r="B294" s="1"/>
      <c r="C294" s="1"/>
    </row>
    <row r="295" spans="1:3">
      <c r="A295" s="1" t="s">
        <v>311</v>
      </c>
      <c r="B295" s="1" t="s">
        <v>311</v>
      </c>
      <c r="C295" s="1">
        <f>100.00</f>
        <v>100</v>
      </c>
    </row>
    <row r="296" spans="1:3">
      <c r="A296" s="1" t="s">
        <v>312</v>
      </c>
      <c r="B296" s="1" t="s">
        <v>312</v>
      </c>
      <c r="C296" s="1">
        <f>2700.00</f>
        <v>2700</v>
      </c>
    </row>
    <row r="297" spans="1:3">
      <c r="A297" s="1" t="s">
        <v>313</v>
      </c>
      <c r="B297" s="1" t="s">
        <v>313</v>
      </c>
      <c r="C297" s="1">
        <f>2070.00</f>
        <v>2070</v>
      </c>
    </row>
    <row r="298" spans="1:3">
      <c r="A298" s="1" t="s">
        <v>314</v>
      </c>
      <c r="B298" s="1" t="s">
        <v>314</v>
      </c>
      <c r="C298" s="1">
        <f>6400.00</f>
        <v>6400</v>
      </c>
    </row>
    <row r="299" spans="1:3">
      <c r="A299" s="1" t="s">
        <v>315</v>
      </c>
      <c r="B299" s="1" t="s">
        <v>315</v>
      </c>
      <c r="C299" s="1">
        <f>1978.00</f>
        <v>1978</v>
      </c>
    </row>
    <row r="300" spans="1:3">
      <c r="A300" s="1" t="s">
        <v>316</v>
      </c>
      <c r="B300" s="1" t="s">
        <v>316</v>
      </c>
      <c r="C300" s="1">
        <f>690.00</f>
        <v>690</v>
      </c>
    </row>
    <row r="301" spans="1:3">
      <c r="A301" s="1" t="s">
        <v>317</v>
      </c>
      <c r="B301" s="1" t="s">
        <v>317</v>
      </c>
      <c r="C301" s="1">
        <f>14750.00</f>
        <v>14750</v>
      </c>
    </row>
    <row r="302" spans="1:3">
      <c r="A302" s="1" t="s">
        <v>318</v>
      </c>
      <c r="B302" s="1" t="s">
        <v>318</v>
      </c>
      <c r="C302" s="1">
        <f>32850.00</f>
        <v>32850</v>
      </c>
    </row>
    <row r="303" spans="1:3">
      <c r="A303" s="1" t="s">
        <v>319</v>
      </c>
      <c r="B303" s="1" t="s">
        <v>319</v>
      </c>
      <c r="C303" s="1">
        <f>5900.00</f>
        <v>5900</v>
      </c>
    </row>
    <row r="304" spans="1:3">
      <c r="A304" s="1" t="s">
        <v>320</v>
      </c>
      <c r="B304" s="1" t="s">
        <v>320</v>
      </c>
      <c r="C304" s="1">
        <f>450.00</f>
        <v>450</v>
      </c>
    </row>
    <row r="305" spans="1:3">
      <c r="A305" s="1" t="s">
        <v>321</v>
      </c>
      <c r="B305" s="1" t="s">
        <v>321</v>
      </c>
      <c r="C305" s="1">
        <f>930.00</f>
        <v>930</v>
      </c>
    </row>
    <row r="306" spans="1:3">
      <c r="A306" s="1" t="s">
        <v>322</v>
      </c>
      <c r="B306" s="1" t="s">
        <v>322</v>
      </c>
      <c r="C306" s="1" t="s">
        <v>15</v>
      </c>
    </row>
    <row r="307" spans="1:3">
      <c r="A307" s="1" t="s">
        <v>323</v>
      </c>
      <c r="B307" s="1" t="s">
        <v>323</v>
      </c>
      <c r="C307" s="1" t="s">
        <v>15</v>
      </c>
    </row>
    <row r="308" spans="1:3">
      <c r="A308" s="1" t="s">
        <v>324</v>
      </c>
      <c r="B308" s="1" t="s">
        <v>324</v>
      </c>
      <c r="C308" s="1" t="s">
        <v>15</v>
      </c>
    </row>
    <row r="309" spans="1:3">
      <c r="A309" s="1" t="s">
        <v>325</v>
      </c>
      <c r="B309" s="1" t="s">
        <v>325</v>
      </c>
      <c r="C309" s="1" t="s">
        <v>15</v>
      </c>
    </row>
    <row r="310" spans="1:3">
      <c r="A310" s="1" t="s">
        <v>326</v>
      </c>
      <c r="B310" s="1" t="s">
        <v>326</v>
      </c>
      <c r="C310" s="1">
        <f>3700.00</f>
        <v>3700</v>
      </c>
    </row>
    <row r="311" spans="1:3">
      <c r="A311" s="1" t="s">
        <v>327</v>
      </c>
      <c r="B311" s="1" t="s">
        <v>327</v>
      </c>
      <c r="C311" s="1" t="s">
        <v>15</v>
      </c>
    </row>
    <row r="312" spans="1:3">
      <c r="A312" s="1" t="s">
        <v>328</v>
      </c>
      <c r="B312" s="1" t="s">
        <v>328</v>
      </c>
      <c r="C312" s="1" t="s">
        <v>15</v>
      </c>
    </row>
    <row r="313" spans="1:3">
      <c r="A313" s="1" t="s">
        <v>329</v>
      </c>
      <c r="B313" s="1" t="s">
        <v>329</v>
      </c>
      <c r="C313" s="1">
        <f>1350.00</f>
        <v>1350</v>
      </c>
    </row>
    <row r="314" spans="1:3">
      <c r="A314" s="3" t="s">
        <v>330</v>
      </c>
      <c r="B314" s="1"/>
      <c r="C314" s="1"/>
    </row>
    <row r="315" spans="1:3">
      <c r="A315" s="1" t="s">
        <v>331</v>
      </c>
      <c r="B315" s="1" t="s">
        <v>331</v>
      </c>
      <c r="C315" s="1" t="s">
        <v>15</v>
      </c>
    </row>
    <row r="316" spans="1:3">
      <c r="A316" s="1" t="s">
        <v>332</v>
      </c>
      <c r="B316" s="1" t="s">
        <v>333</v>
      </c>
      <c r="C316" s="1">
        <f>360.00</f>
        <v>360</v>
      </c>
    </row>
    <row r="317" spans="1:3">
      <c r="A317" s="1" t="s">
        <v>334</v>
      </c>
      <c r="B317" s="1" t="s">
        <v>333</v>
      </c>
      <c r="C317" s="1">
        <f>230.00</f>
        <v>230</v>
      </c>
    </row>
    <row r="318" spans="1:3">
      <c r="A318" s="1" t="s">
        <v>335</v>
      </c>
      <c r="B318" s="1" t="s">
        <v>335</v>
      </c>
      <c r="C318" s="1" t="s">
        <v>15</v>
      </c>
    </row>
    <row r="319" spans="1:3">
      <c r="A319" s="1" t="s">
        <v>336</v>
      </c>
      <c r="B319" s="1" t="s">
        <v>336</v>
      </c>
      <c r="C319" s="1">
        <f>6880.00</f>
        <v>6880</v>
      </c>
    </row>
    <row r="320" spans="1:3">
      <c r="A320" s="1" t="s">
        <v>337</v>
      </c>
      <c r="B320" s="1" t="s">
        <v>337</v>
      </c>
      <c r="C320" s="1">
        <f>3280.00</f>
        <v>3280</v>
      </c>
    </row>
    <row r="321" spans="1:3">
      <c r="A321" s="1" t="s">
        <v>338</v>
      </c>
      <c r="B321" s="1" t="s">
        <v>338</v>
      </c>
      <c r="C321" s="1">
        <f>350.00</f>
        <v>350</v>
      </c>
    </row>
    <row r="322" spans="1:3">
      <c r="A322" s="1" t="s">
        <v>339</v>
      </c>
      <c r="B322" s="1" t="s">
        <v>339</v>
      </c>
      <c r="C322" s="1">
        <f>350.00</f>
        <v>350</v>
      </c>
    </row>
    <row r="323" spans="1:3">
      <c r="A323" s="1" t="s">
        <v>340</v>
      </c>
      <c r="B323" s="1" t="s">
        <v>340</v>
      </c>
      <c r="C323" s="1">
        <f>500.00</f>
        <v>500</v>
      </c>
    </row>
    <row r="324" spans="1:3">
      <c r="A324" s="1" t="s">
        <v>341</v>
      </c>
      <c r="B324" s="1" t="s">
        <v>341</v>
      </c>
      <c r="C324" s="1">
        <f>3200.00</f>
        <v>3200</v>
      </c>
    </row>
    <row r="325" spans="1:3">
      <c r="A325" s="1" t="s">
        <v>342</v>
      </c>
      <c r="B325" s="1" t="s">
        <v>343</v>
      </c>
      <c r="C325" s="1">
        <f>200.00</f>
        <v>200</v>
      </c>
    </row>
    <row r="326" spans="1:3">
      <c r="A326" s="1" t="s">
        <v>344</v>
      </c>
      <c r="B326" s="1" t="s">
        <v>344</v>
      </c>
      <c r="C326" s="1">
        <f>3700.00</f>
        <v>3700</v>
      </c>
    </row>
    <row r="327" spans="1:3">
      <c r="A327" s="1" t="s">
        <v>345</v>
      </c>
      <c r="B327" s="1" t="s">
        <v>345</v>
      </c>
      <c r="C327" s="1">
        <f>260.00</f>
        <v>260</v>
      </c>
    </row>
    <row r="328" spans="1:3">
      <c r="A328" s="1" t="s">
        <v>346</v>
      </c>
      <c r="B328" s="1" t="s">
        <v>346</v>
      </c>
      <c r="C328" s="1">
        <f>260.00</f>
        <v>260</v>
      </c>
    </row>
    <row r="329" spans="1:3">
      <c r="A329" s="1" t="s">
        <v>347</v>
      </c>
      <c r="B329" s="1" t="s">
        <v>347</v>
      </c>
      <c r="C329" s="1">
        <f>260.00</f>
        <v>260</v>
      </c>
    </row>
    <row r="330" spans="1:3">
      <c r="A330" s="1" t="s">
        <v>348</v>
      </c>
      <c r="B330" s="1" t="s">
        <v>348</v>
      </c>
      <c r="C330" s="1">
        <f>260.00</f>
        <v>260</v>
      </c>
    </row>
    <row r="331" spans="1:3">
      <c r="A331" s="1" t="s">
        <v>349</v>
      </c>
      <c r="B331" s="1" t="s">
        <v>349</v>
      </c>
      <c r="C331" s="1">
        <f>260.00</f>
        <v>260</v>
      </c>
    </row>
    <row r="332" spans="1:3">
      <c r="A332" s="1" t="s">
        <v>350</v>
      </c>
      <c r="B332" s="1" t="s">
        <v>350</v>
      </c>
      <c r="C332" s="1">
        <f>100.00</f>
        <v>100</v>
      </c>
    </row>
    <row r="333" spans="1:3">
      <c r="A333" s="1" t="s">
        <v>351</v>
      </c>
      <c r="B333" s="1" t="s">
        <v>351</v>
      </c>
      <c r="C333" s="1">
        <f>1304.00</f>
        <v>1304</v>
      </c>
    </row>
    <row r="334" spans="1:3">
      <c r="A334" s="1" t="s">
        <v>352</v>
      </c>
      <c r="B334" s="1" t="s">
        <v>333</v>
      </c>
      <c r="C334" s="1">
        <f>1540.00</f>
        <v>1540</v>
      </c>
    </row>
    <row r="335" spans="1:3">
      <c r="A335" s="1" t="s">
        <v>353</v>
      </c>
      <c r="B335" s="1" t="s">
        <v>353</v>
      </c>
      <c r="C335" s="1">
        <f>1080.00</f>
        <v>1080</v>
      </c>
    </row>
    <row r="336" spans="1:3">
      <c r="A336" s="1" t="s">
        <v>354</v>
      </c>
      <c r="B336" s="1" t="s">
        <v>354</v>
      </c>
      <c r="C336" s="1">
        <f>130.00</f>
        <v>130</v>
      </c>
    </row>
    <row r="337" spans="1:3">
      <c r="A337" s="1" t="s">
        <v>355</v>
      </c>
      <c r="B337" s="1" t="s">
        <v>355</v>
      </c>
      <c r="C337" s="1">
        <f>80.00</f>
        <v>80</v>
      </c>
    </row>
    <row r="338" spans="1:3">
      <c r="A338" s="1" t="s">
        <v>356</v>
      </c>
      <c r="B338" s="1" t="s">
        <v>356</v>
      </c>
      <c r="C338" s="1">
        <f>80.00</f>
        <v>80</v>
      </c>
    </row>
    <row r="339" spans="1:3">
      <c r="A339" s="1" t="s">
        <v>357</v>
      </c>
      <c r="B339" s="1" t="s">
        <v>357</v>
      </c>
      <c r="C339" s="1">
        <f>1250.00</f>
        <v>1250</v>
      </c>
    </row>
    <row r="340" spans="1:3">
      <c r="A340" s="1" t="s">
        <v>358</v>
      </c>
      <c r="B340" s="1" t="s">
        <v>358</v>
      </c>
      <c r="C340" s="1">
        <f>4200.00</f>
        <v>4200</v>
      </c>
    </row>
    <row r="341" spans="1:3">
      <c r="A341" s="1" t="s">
        <v>359</v>
      </c>
      <c r="B341" s="1" t="s">
        <v>359</v>
      </c>
      <c r="C341" s="1">
        <f>6300.00</f>
        <v>6300</v>
      </c>
    </row>
    <row r="342" spans="1:3">
      <c r="A342" s="1" t="s">
        <v>360</v>
      </c>
      <c r="B342" s="1" t="s">
        <v>361</v>
      </c>
      <c r="C342" s="1">
        <f>300.00</f>
        <v>300</v>
      </c>
    </row>
    <row r="343" spans="1:3">
      <c r="A343" s="1" t="s">
        <v>362</v>
      </c>
      <c r="B343" s="1" t="s">
        <v>362</v>
      </c>
      <c r="C343" s="1">
        <f>38800.00</f>
        <v>38800</v>
      </c>
    </row>
    <row r="344" spans="1:3">
      <c r="A344" s="1" t="s">
        <v>363</v>
      </c>
      <c r="B344" s="1" t="s">
        <v>363</v>
      </c>
      <c r="C344" s="1">
        <f>235.00</f>
        <v>235</v>
      </c>
    </row>
    <row r="345" spans="1:3">
      <c r="A345" s="1" t="s">
        <v>364</v>
      </c>
      <c r="B345" s="1" t="s">
        <v>364</v>
      </c>
      <c r="C345" s="1">
        <f>105.00</f>
        <v>105</v>
      </c>
    </row>
    <row r="346" spans="1:3">
      <c r="A346" s="1" t="s">
        <v>365</v>
      </c>
      <c r="B346" s="1" t="s">
        <v>365</v>
      </c>
      <c r="C346" s="1">
        <f>1297.00</f>
        <v>1297</v>
      </c>
    </row>
    <row r="347" spans="1:3">
      <c r="A347" s="1" t="s">
        <v>366</v>
      </c>
      <c r="B347" s="1" t="s">
        <v>366</v>
      </c>
      <c r="C347" s="1">
        <f>5740.00</f>
        <v>5740</v>
      </c>
    </row>
    <row r="348" spans="1:3">
      <c r="A348" s="1" t="s">
        <v>367</v>
      </c>
      <c r="B348" s="1" t="s">
        <v>367</v>
      </c>
      <c r="C348" s="1">
        <f>1008.00</f>
        <v>1008</v>
      </c>
    </row>
    <row r="349" spans="1:3">
      <c r="A349" s="1" t="s">
        <v>368</v>
      </c>
      <c r="B349" s="1" t="s">
        <v>368</v>
      </c>
      <c r="C349" s="1">
        <f>3458.00</f>
        <v>3458</v>
      </c>
    </row>
    <row r="350" spans="1:3">
      <c r="A350" s="1" t="s">
        <v>369</v>
      </c>
      <c r="B350" s="1" t="s">
        <v>369</v>
      </c>
      <c r="C350" s="1">
        <f>2541.00</f>
        <v>2541</v>
      </c>
    </row>
    <row r="351" spans="1:3">
      <c r="A351" s="1" t="s">
        <v>370</v>
      </c>
      <c r="B351" s="1" t="s">
        <v>370</v>
      </c>
      <c r="C351" s="1">
        <f>8140.00</f>
        <v>8140</v>
      </c>
    </row>
    <row r="352" spans="1:3">
      <c r="A352" s="1" t="s">
        <v>371</v>
      </c>
      <c r="B352" s="1" t="s">
        <v>371</v>
      </c>
      <c r="C352" s="1">
        <f>200.00</f>
        <v>200</v>
      </c>
    </row>
    <row r="353" spans="1:3">
      <c r="A353" s="3" t="s">
        <v>372</v>
      </c>
      <c r="B353" s="1"/>
      <c r="C353" s="1"/>
    </row>
    <row r="354" spans="1:3">
      <c r="A354" s="1" t="s">
        <v>373</v>
      </c>
      <c r="B354" s="1" t="s">
        <v>373</v>
      </c>
      <c r="C354" s="1">
        <f>6292.00</f>
        <v>6292</v>
      </c>
    </row>
    <row r="355" spans="1:3">
      <c r="A355" s="1" t="s">
        <v>374</v>
      </c>
      <c r="B355" s="1" t="s">
        <v>374</v>
      </c>
      <c r="C355" s="1">
        <f>5706.00</f>
        <v>5706</v>
      </c>
    </row>
    <row r="356" spans="1:3">
      <c r="A356" s="1" t="s">
        <v>375</v>
      </c>
      <c r="B356" s="1" t="s">
        <v>375</v>
      </c>
      <c r="C356" s="1">
        <f>5955.00</f>
        <v>5955</v>
      </c>
    </row>
    <row r="357" spans="1:3">
      <c r="A357" s="1" t="s">
        <v>376</v>
      </c>
      <c r="B357" s="1" t="s">
        <v>376</v>
      </c>
      <c r="C357" s="1">
        <f>2288.00</f>
        <v>2288</v>
      </c>
    </row>
    <row r="358" spans="1:3">
      <c r="A358" s="1" t="s">
        <v>377</v>
      </c>
      <c r="B358" s="1" t="s">
        <v>377</v>
      </c>
      <c r="C358" s="1">
        <f>390.00</f>
        <v>390</v>
      </c>
    </row>
    <row r="359" spans="1:3">
      <c r="A359" s="1" t="s">
        <v>378</v>
      </c>
      <c r="B359" s="1" t="s">
        <v>378</v>
      </c>
      <c r="C359" s="1">
        <f>6196.00</f>
        <v>6196</v>
      </c>
    </row>
    <row r="360" spans="1:3">
      <c r="A360" s="1" t="s">
        <v>379</v>
      </c>
      <c r="B360" s="1" t="s">
        <v>379</v>
      </c>
      <c r="C360" s="1">
        <f>2875.00</f>
        <v>2875</v>
      </c>
    </row>
    <row r="361" spans="1:3">
      <c r="A361" s="1" t="s">
        <v>380</v>
      </c>
      <c r="B361" s="1" t="s">
        <v>380</v>
      </c>
      <c r="C361" s="1">
        <f>1990.00</f>
        <v>1990</v>
      </c>
    </row>
    <row r="362" spans="1:3">
      <c r="A362" s="1" t="s">
        <v>381</v>
      </c>
      <c r="B362" s="1" t="s">
        <v>381</v>
      </c>
      <c r="C362" s="1">
        <f>1100.00</f>
        <v>1100</v>
      </c>
    </row>
    <row r="363" spans="1:3">
      <c r="A363" s="1" t="s">
        <v>382</v>
      </c>
      <c r="B363" s="1" t="s">
        <v>382</v>
      </c>
      <c r="C363" s="1">
        <f>6292.00</f>
        <v>6292</v>
      </c>
    </row>
    <row r="364" spans="1:3">
      <c r="A364" s="1" t="s">
        <v>383</v>
      </c>
      <c r="B364" s="1" t="s">
        <v>383</v>
      </c>
      <c r="C364" s="1">
        <f>47400.00</f>
        <v>47400</v>
      </c>
    </row>
    <row r="365" spans="1:3">
      <c r="A365" s="1" t="s">
        <v>384</v>
      </c>
      <c r="B365" s="1" t="s">
        <v>384</v>
      </c>
      <c r="C365" s="1">
        <f>49000.00</f>
        <v>49000</v>
      </c>
    </row>
    <row r="366" spans="1:3">
      <c r="A366" s="3" t="s">
        <v>385</v>
      </c>
      <c r="B366" s="1"/>
      <c r="C366" s="1"/>
    </row>
    <row r="367" spans="1:3">
      <c r="A367" s="1" t="s">
        <v>386</v>
      </c>
      <c r="B367" s="1" t="s">
        <v>386</v>
      </c>
      <c r="C367" s="1">
        <f>300.00</f>
        <v>300</v>
      </c>
    </row>
    <row r="368" spans="1:3">
      <c r="A368" s="1" t="s">
        <v>387</v>
      </c>
      <c r="B368" s="1" t="s">
        <v>387</v>
      </c>
      <c r="C368" s="1">
        <f>11300.00</f>
        <v>11300</v>
      </c>
    </row>
    <row r="369" spans="1:3">
      <c r="A369" s="1" t="s">
        <v>388</v>
      </c>
      <c r="B369" s="1" t="s">
        <v>388</v>
      </c>
      <c r="C369" s="1">
        <f>75.00</f>
        <v>75</v>
      </c>
    </row>
    <row r="370" spans="1:3">
      <c r="A370" s="1" t="s">
        <v>389</v>
      </c>
      <c r="B370" s="1" t="s">
        <v>389</v>
      </c>
      <c r="C370" s="1">
        <f>4550.00</f>
        <v>4550</v>
      </c>
    </row>
    <row r="371" spans="1:3">
      <c r="A371" s="1" t="s">
        <v>390</v>
      </c>
      <c r="B371" s="1" t="s">
        <v>390</v>
      </c>
      <c r="C371" s="1">
        <f>220.00</f>
        <v>220</v>
      </c>
    </row>
    <row r="372" spans="1:3">
      <c r="A372" s="1" t="s">
        <v>391</v>
      </c>
      <c r="B372" s="1" t="s">
        <v>391</v>
      </c>
      <c r="C372" s="1">
        <f>2460.00</f>
        <v>2460</v>
      </c>
    </row>
    <row r="373" spans="1:3">
      <c r="A373" s="1" t="s">
        <v>392</v>
      </c>
      <c r="B373" s="1" t="s">
        <v>392</v>
      </c>
      <c r="C373" s="1">
        <f>3810.00</f>
        <v>3810</v>
      </c>
    </row>
    <row r="374" spans="1:3">
      <c r="A374" s="1" t="s">
        <v>393</v>
      </c>
      <c r="B374" s="1" t="s">
        <v>393</v>
      </c>
      <c r="C374" s="1">
        <f>300.00</f>
        <v>300</v>
      </c>
    </row>
    <row r="375" spans="1:3">
      <c r="A375" s="1" t="s">
        <v>394</v>
      </c>
      <c r="B375" s="1" t="s">
        <v>394</v>
      </c>
      <c r="C375" s="1">
        <f>2890.00</f>
        <v>2890</v>
      </c>
    </row>
    <row r="376" spans="1:3">
      <c r="A376" s="1" t="s">
        <v>395</v>
      </c>
      <c r="B376" s="1" t="s">
        <v>395</v>
      </c>
      <c r="C376" s="1">
        <f>3100.00</f>
        <v>3100</v>
      </c>
    </row>
    <row r="377" spans="1:3">
      <c r="A377" s="1" t="s">
        <v>396</v>
      </c>
      <c r="B377" s="1" t="s">
        <v>396</v>
      </c>
      <c r="C377" s="1">
        <f>27200.00</f>
        <v>27200</v>
      </c>
    </row>
    <row r="378" spans="1:3">
      <c r="A378" s="1" t="s">
        <v>397</v>
      </c>
      <c r="B378" s="1" t="s">
        <v>397</v>
      </c>
      <c r="C378" s="1">
        <f>970.00</f>
        <v>970</v>
      </c>
    </row>
    <row r="379" spans="1:3">
      <c r="A379" s="1" t="s">
        <v>398</v>
      </c>
      <c r="B379" s="1" t="s">
        <v>398</v>
      </c>
      <c r="C379" s="1">
        <f>4290.00</f>
        <v>4290</v>
      </c>
    </row>
    <row r="380" spans="1:3">
      <c r="A380" s="1" t="s">
        <v>399</v>
      </c>
      <c r="B380" s="1" t="s">
        <v>400</v>
      </c>
      <c r="C380" s="1">
        <f>1050.00</f>
        <v>1050</v>
      </c>
    </row>
    <row r="381" spans="1:3">
      <c r="A381" s="1" t="s">
        <v>401</v>
      </c>
      <c r="B381" s="1" t="s">
        <v>401</v>
      </c>
      <c r="C381" s="1">
        <f>123.00</f>
        <v>123</v>
      </c>
    </row>
    <row r="382" spans="1:3">
      <c r="A382" s="1" t="s">
        <v>402</v>
      </c>
      <c r="B382" s="1" t="s">
        <v>402</v>
      </c>
      <c r="C382" s="1">
        <f>1380.00</f>
        <v>1380</v>
      </c>
    </row>
    <row r="383" spans="1:3">
      <c r="A383" s="1" t="s">
        <v>403</v>
      </c>
      <c r="B383" s="1" t="s">
        <v>403</v>
      </c>
      <c r="C383" s="1">
        <f>450.00</f>
        <v>450</v>
      </c>
    </row>
    <row r="384" spans="1:3">
      <c r="A384" s="1" t="s">
        <v>404</v>
      </c>
      <c r="B384" s="1" t="s">
        <v>404</v>
      </c>
      <c r="C384" s="1" t="s">
        <v>15</v>
      </c>
    </row>
    <row r="385" spans="1:3">
      <c r="A385" s="1" t="s">
        <v>405</v>
      </c>
      <c r="B385" s="1" t="s">
        <v>405</v>
      </c>
      <c r="C385" s="1">
        <f>300.00</f>
        <v>300</v>
      </c>
    </row>
    <row r="386" spans="1:3">
      <c r="A386" s="1" t="s">
        <v>406</v>
      </c>
      <c r="B386" s="1" t="s">
        <v>406</v>
      </c>
      <c r="C386" s="1">
        <f>1885.00</f>
        <v>1885</v>
      </c>
    </row>
    <row r="387" spans="1:3">
      <c r="A387" s="1" t="s">
        <v>407</v>
      </c>
      <c r="B387" s="1" t="s">
        <v>407</v>
      </c>
      <c r="C387" s="1">
        <f>1490.00</f>
        <v>1490</v>
      </c>
    </row>
    <row r="388" spans="1:3">
      <c r="A388" s="1" t="s">
        <v>408</v>
      </c>
      <c r="B388" s="1" t="s">
        <v>408</v>
      </c>
      <c r="C388" s="1">
        <f>620.00</f>
        <v>620</v>
      </c>
    </row>
    <row r="389" spans="1:3">
      <c r="A389" s="1" t="s">
        <v>409</v>
      </c>
      <c r="B389" s="1" t="s">
        <v>409</v>
      </c>
      <c r="C389" s="1">
        <f>5200.00</f>
        <v>5200</v>
      </c>
    </row>
    <row r="390" spans="1:3">
      <c r="A390" s="1" t="s">
        <v>410</v>
      </c>
      <c r="B390" s="1" t="s">
        <v>410</v>
      </c>
      <c r="C390" s="1">
        <f>4200.00</f>
        <v>4200</v>
      </c>
    </row>
    <row r="391" spans="1:3">
      <c r="A391" s="1" t="s">
        <v>411</v>
      </c>
      <c r="B391" s="1" t="s">
        <v>411</v>
      </c>
      <c r="C391" s="1">
        <f>261.00</f>
        <v>261</v>
      </c>
    </row>
    <row r="392" spans="1:3">
      <c r="A392" s="1" t="s">
        <v>412</v>
      </c>
      <c r="B392" s="1" t="s">
        <v>412</v>
      </c>
      <c r="C392" s="1">
        <f>287.00</f>
        <v>287</v>
      </c>
    </row>
    <row r="393" spans="1:3">
      <c r="A393" s="1" t="s">
        <v>413</v>
      </c>
      <c r="B393" s="1" t="s">
        <v>413</v>
      </c>
      <c r="C393" s="1">
        <f>627.00</f>
        <v>627</v>
      </c>
    </row>
    <row r="394" spans="1:3">
      <c r="A394" s="1" t="s">
        <v>414</v>
      </c>
      <c r="B394" s="1" t="s">
        <v>414</v>
      </c>
      <c r="C394" s="1">
        <f>1460.00</f>
        <v>1460</v>
      </c>
    </row>
    <row r="395" spans="1:3">
      <c r="A395" s="1" t="s">
        <v>415</v>
      </c>
      <c r="B395" s="1" t="s">
        <v>415</v>
      </c>
      <c r="C395" s="1">
        <f>950.00</f>
        <v>950</v>
      </c>
    </row>
    <row r="396" spans="1:3">
      <c r="A396" s="1" t="s">
        <v>416</v>
      </c>
      <c r="B396" s="1" t="s">
        <v>416</v>
      </c>
      <c r="C396" s="1" t="s">
        <v>15</v>
      </c>
    </row>
    <row r="397" spans="1:3">
      <c r="A397" s="1" t="s">
        <v>417</v>
      </c>
      <c r="B397" s="1" t="s">
        <v>417</v>
      </c>
      <c r="C397" s="1" t="s">
        <v>15</v>
      </c>
    </row>
    <row r="398" spans="1:3">
      <c r="A398" s="1" t="s">
        <v>418</v>
      </c>
      <c r="B398" s="1" t="s">
        <v>418</v>
      </c>
      <c r="C398" s="1" t="s">
        <v>15</v>
      </c>
    </row>
    <row r="399" spans="1:3">
      <c r="A399" s="1" t="s">
        <v>419</v>
      </c>
      <c r="B399" s="1" t="s">
        <v>419</v>
      </c>
      <c r="C399" s="1">
        <f>280.00</f>
        <v>280</v>
      </c>
    </row>
    <row r="400" spans="1:3">
      <c r="A400" s="1" t="s">
        <v>420</v>
      </c>
      <c r="B400" s="1" t="s">
        <v>420</v>
      </c>
      <c r="C400" s="1">
        <f>90.00</f>
        <v>90</v>
      </c>
    </row>
    <row r="401" spans="1:3">
      <c r="A401" s="1" t="s">
        <v>421</v>
      </c>
      <c r="B401" s="1" t="s">
        <v>421</v>
      </c>
      <c r="C401" s="1">
        <f>45.00</f>
        <v>45</v>
      </c>
    </row>
    <row r="402" spans="1:3">
      <c r="A402" s="1" t="s">
        <v>422</v>
      </c>
      <c r="B402" s="1" t="s">
        <v>422</v>
      </c>
      <c r="C402" s="1">
        <f>311.00</f>
        <v>311</v>
      </c>
    </row>
    <row r="403" spans="1:3">
      <c r="A403" s="1" t="s">
        <v>423</v>
      </c>
      <c r="B403" s="1" t="s">
        <v>423</v>
      </c>
      <c r="C403" s="1">
        <f>4213.00</f>
        <v>4213</v>
      </c>
    </row>
    <row r="404" spans="1:3">
      <c r="A404" s="1" t="s">
        <v>424</v>
      </c>
      <c r="B404" s="1" t="s">
        <v>424</v>
      </c>
      <c r="C404" s="1">
        <f>18900.00</f>
        <v>18900</v>
      </c>
    </row>
    <row r="405" spans="1:3">
      <c r="A405" s="1" t="s">
        <v>425</v>
      </c>
      <c r="B405" s="1" t="s">
        <v>425</v>
      </c>
      <c r="C405" s="1">
        <f>2100.00</f>
        <v>2100</v>
      </c>
    </row>
    <row r="406" spans="1:3">
      <c r="A406" s="1" t="s">
        <v>426</v>
      </c>
      <c r="B406" s="1" t="s">
        <v>426</v>
      </c>
      <c r="C406" s="1">
        <f>450.00</f>
        <v>450</v>
      </c>
    </row>
    <row r="407" spans="1:3">
      <c r="A407" s="1" t="s">
        <v>427</v>
      </c>
      <c r="B407" s="1" t="s">
        <v>427</v>
      </c>
      <c r="C407" s="1">
        <f>847.00</f>
        <v>847</v>
      </c>
    </row>
    <row r="408" spans="1:3">
      <c r="A408" s="1" t="s">
        <v>428</v>
      </c>
      <c r="B408" s="1" t="s">
        <v>428</v>
      </c>
      <c r="C408" s="1">
        <f>448.00</f>
        <v>448</v>
      </c>
    </row>
    <row r="409" spans="1:3">
      <c r="A409" s="1" t="s">
        <v>429</v>
      </c>
      <c r="B409" s="1" t="s">
        <v>429</v>
      </c>
      <c r="C409" s="1">
        <f>19240.00</f>
        <v>19240</v>
      </c>
    </row>
    <row r="410" spans="1:3">
      <c r="A410" s="1" t="s">
        <v>430</v>
      </c>
      <c r="B410" s="1" t="s">
        <v>430</v>
      </c>
      <c r="C410" s="1">
        <f>4736.00</f>
        <v>4736</v>
      </c>
    </row>
    <row r="411" spans="1:3">
      <c r="A411" s="1" t="s">
        <v>431</v>
      </c>
      <c r="B411" s="1" t="s">
        <v>431</v>
      </c>
      <c r="C411" s="1">
        <f>7305.00</f>
        <v>7305</v>
      </c>
    </row>
    <row r="412" spans="1:3">
      <c r="A412" s="1" t="s">
        <v>432</v>
      </c>
      <c r="B412" s="1" t="s">
        <v>432</v>
      </c>
      <c r="C412" s="1" t="s">
        <v>15</v>
      </c>
    </row>
    <row r="413" spans="1:3">
      <c r="A413" s="1" t="s">
        <v>433</v>
      </c>
      <c r="B413" s="1" t="s">
        <v>433</v>
      </c>
      <c r="C413" s="1">
        <f>5500.00</f>
        <v>5500</v>
      </c>
    </row>
    <row r="414" spans="1:3">
      <c r="A414" s="1" t="s">
        <v>434</v>
      </c>
      <c r="B414" s="1" t="s">
        <v>434</v>
      </c>
      <c r="C414" s="1" t="s">
        <v>15</v>
      </c>
    </row>
    <row r="415" spans="1:3">
      <c r="A415" s="1" t="s">
        <v>435</v>
      </c>
      <c r="B415" s="1" t="s">
        <v>435</v>
      </c>
      <c r="C415" s="1">
        <f>6160.00</f>
        <v>6160</v>
      </c>
    </row>
    <row r="416" spans="1:3">
      <c r="A416" s="1" t="s">
        <v>436</v>
      </c>
      <c r="B416" s="1" t="s">
        <v>436</v>
      </c>
      <c r="C416" s="1" t="s">
        <v>15</v>
      </c>
    </row>
    <row r="417" spans="1:3">
      <c r="A417" s="1" t="s">
        <v>437</v>
      </c>
      <c r="B417" s="1" t="s">
        <v>437</v>
      </c>
      <c r="C417" s="1" t="s">
        <v>15</v>
      </c>
    </row>
    <row r="418" spans="1:3">
      <c r="A418" s="1" t="s">
        <v>438</v>
      </c>
      <c r="B418" s="1" t="s">
        <v>438</v>
      </c>
      <c r="C418" s="1" t="s">
        <v>15</v>
      </c>
    </row>
    <row r="419" spans="1:3">
      <c r="A419" s="1" t="s">
        <v>439</v>
      </c>
      <c r="B419" s="1" t="s">
        <v>439</v>
      </c>
      <c r="C419" s="1">
        <f>2221.00</f>
        <v>2221</v>
      </c>
    </row>
    <row r="420" spans="1:3">
      <c r="A420" s="1" t="s">
        <v>440</v>
      </c>
      <c r="B420" s="1" t="s">
        <v>440</v>
      </c>
      <c r="C420" s="1" t="s">
        <v>15</v>
      </c>
    </row>
    <row r="421" spans="1:3">
      <c r="A421" s="1" t="s">
        <v>441</v>
      </c>
      <c r="B421" s="1" t="s">
        <v>441</v>
      </c>
      <c r="C421" s="1">
        <f>2000.00</f>
        <v>2000</v>
      </c>
    </row>
    <row r="422" spans="1:3">
      <c r="A422" s="1" t="s">
        <v>442</v>
      </c>
      <c r="B422" s="1" t="s">
        <v>442</v>
      </c>
      <c r="C422" s="1">
        <f>500.00</f>
        <v>500</v>
      </c>
    </row>
    <row r="423" spans="1:3">
      <c r="A423" s="1" t="s">
        <v>443</v>
      </c>
      <c r="B423" s="1" t="s">
        <v>443</v>
      </c>
      <c r="C423" s="1">
        <f>2000.00</f>
        <v>2000</v>
      </c>
    </row>
    <row r="424" spans="1:3">
      <c r="A424" s="1" t="s">
        <v>444</v>
      </c>
      <c r="B424" s="1" t="s">
        <v>444</v>
      </c>
      <c r="C424" s="1">
        <f>123.00</f>
        <v>123</v>
      </c>
    </row>
    <row r="425" spans="1:3">
      <c r="A425" s="1" t="s">
        <v>445</v>
      </c>
      <c r="B425" s="1" t="s">
        <v>445</v>
      </c>
      <c r="C425" s="1">
        <f>5367.00</f>
        <v>5367</v>
      </c>
    </row>
    <row r="426" spans="1:3">
      <c r="A426" s="1" t="s">
        <v>446</v>
      </c>
      <c r="B426" s="1" t="s">
        <v>446</v>
      </c>
      <c r="C426" s="1">
        <f>6500.00</f>
        <v>6500</v>
      </c>
    </row>
    <row r="427" spans="1:3">
      <c r="A427" s="1" t="s">
        <v>447</v>
      </c>
      <c r="B427" s="1" t="s">
        <v>447</v>
      </c>
      <c r="C427" s="1" t="s">
        <v>15</v>
      </c>
    </row>
    <row r="428" spans="1:3">
      <c r="A428" s="1" t="s">
        <v>448</v>
      </c>
      <c r="B428" s="1" t="s">
        <v>448</v>
      </c>
      <c r="C428" s="1">
        <f>2690.00</f>
        <v>2690</v>
      </c>
    </row>
    <row r="429" spans="1:3">
      <c r="A429" s="1" t="s">
        <v>449</v>
      </c>
      <c r="B429" s="1" t="s">
        <v>449</v>
      </c>
      <c r="C429" s="1">
        <f>4500.00</f>
        <v>4500</v>
      </c>
    </row>
    <row r="430" spans="1:3">
      <c r="A430" s="1" t="s">
        <v>450</v>
      </c>
      <c r="B430" s="1" t="s">
        <v>450</v>
      </c>
      <c r="C430" s="1">
        <f>600.00</f>
        <v>600</v>
      </c>
    </row>
    <row r="431" spans="1:3">
      <c r="A431" s="1" t="s">
        <v>451</v>
      </c>
      <c r="B431" s="1" t="s">
        <v>451</v>
      </c>
      <c r="C431" s="1" t="s">
        <v>15</v>
      </c>
    </row>
    <row r="432" spans="1:3">
      <c r="A432" s="1" t="s">
        <v>452</v>
      </c>
      <c r="B432" s="1" t="s">
        <v>452</v>
      </c>
      <c r="C432" s="1">
        <f>2300.00</f>
        <v>2300</v>
      </c>
    </row>
    <row r="433" spans="1:3">
      <c r="A433" s="1" t="s">
        <v>453</v>
      </c>
      <c r="B433" s="1" t="s">
        <v>453</v>
      </c>
      <c r="C433" s="1">
        <f>4250.00</f>
        <v>4250</v>
      </c>
    </row>
    <row r="434" spans="1:3">
      <c r="A434" s="1" t="s">
        <v>454</v>
      </c>
      <c r="B434" s="1" t="s">
        <v>454</v>
      </c>
      <c r="C434" s="1">
        <f>4500.00</f>
        <v>4500</v>
      </c>
    </row>
    <row r="435" spans="1:3">
      <c r="A435" s="1" t="s">
        <v>455</v>
      </c>
      <c r="B435" s="1" t="s">
        <v>455</v>
      </c>
      <c r="C435" s="1">
        <f>90.00</f>
        <v>90</v>
      </c>
    </row>
    <row r="436" spans="1:3">
      <c r="A436" s="1" t="s">
        <v>456</v>
      </c>
      <c r="B436" s="1" t="s">
        <v>456</v>
      </c>
      <c r="C436" s="1">
        <f>2450.00</f>
        <v>2450</v>
      </c>
    </row>
    <row r="437" spans="1:3">
      <c r="A437" s="1" t="s">
        <v>457</v>
      </c>
      <c r="B437" s="1" t="s">
        <v>457</v>
      </c>
      <c r="C437" s="1">
        <f>4500.00</f>
        <v>4500</v>
      </c>
    </row>
    <row r="438" spans="1:3">
      <c r="A438" s="1" t="s">
        <v>458</v>
      </c>
      <c r="B438" s="1" t="s">
        <v>458</v>
      </c>
      <c r="C438" s="1" t="s">
        <v>15</v>
      </c>
    </row>
    <row r="439" spans="1:3">
      <c r="A439" s="1" t="s">
        <v>459</v>
      </c>
      <c r="B439" s="1" t="s">
        <v>459</v>
      </c>
      <c r="C439" s="1" t="s">
        <v>15</v>
      </c>
    </row>
    <row r="440" spans="1:3">
      <c r="A440" s="1" t="s">
        <v>460</v>
      </c>
      <c r="B440" s="1" t="s">
        <v>460</v>
      </c>
      <c r="C440" s="1">
        <f>18270.00</f>
        <v>18270</v>
      </c>
    </row>
    <row r="441" spans="1:3">
      <c r="A441" s="1" t="s">
        <v>461</v>
      </c>
      <c r="B441" s="1" t="s">
        <v>461</v>
      </c>
      <c r="C441" s="1">
        <f>5200.00</f>
        <v>5200</v>
      </c>
    </row>
    <row r="442" spans="1:3">
      <c r="A442" s="1" t="s">
        <v>462</v>
      </c>
      <c r="B442" s="1" t="s">
        <v>462</v>
      </c>
      <c r="C442" s="1">
        <f>6250.00</f>
        <v>6250</v>
      </c>
    </row>
    <row r="443" spans="1:3">
      <c r="A443" s="1" t="s">
        <v>463</v>
      </c>
      <c r="B443" s="1" t="s">
        <v>463</v>
      </c>
      <c r="C443" s="1">
        <f>23500.00</f>
        <v>23500</v>
      </c>
    </row>
    <row r="444" spans="1:3">
      <c r="A444" s="1" t="s">
        <v>464</v>
      </c>
      <c r="B444" s="1" t="s">
        <v>464</v>
      </c>
      <c r="C444" s="1">
        <f>110000.00</f>
        <v>110000</v>
      </c>
    </row>
    <row r="445" spans="1:3">
      <c r="A445" s="1" t="s">
        <v>465</v>
      </c>
      <c r="B445" s="1" t="s">
        <v>465</v>
      </c>
      <c r="C445" s="1">
        <f>153600.00</f>
        <v>153600</v>
      </c>
    </row>
    <row r="446" spans="1:3">
      <c r="A446" s="1" t="s">
        <v>466</v>
      </c>
      <c r="B446" s="1" t="s">
        <v>466</v>
      </c>
      <c r="C446" s="1">
        <f>3780.00</f>
        <v>3780</v>
      </c>
    </row>
    <row r="447" spans="1:3">
      <c r="A447" s="1" t="s">
        <v>467</v>
      </c>
      <c r="B447" s="1" t="s">
        <v>467</v>
      </c>
      <c r="C447" s="1">
        <f>9775.00</f>
        <v>9775</v>
      </c>
    </row>
    <row r="448" spans="1:3">
      <c r="A448" s="1" t="s">
        <v>468</v>
      </c>
      <c r="B448" s="1" t="s">
        <v>468</v>
      </c>
      <c r="C448" s="1" t="s">
        <v>15</v>
      </c>
    </row>
    <row r="449" spans="1:3">
      <c r="A449" s="1" t="s">
        <v>469</v>
      </c>
      <c r="B449" s="1" t="s">
        <v>469</v>
      </c>
      <c r="C449" s="1">
        <f>3920.00</f>
        <v>3920</v>
      </c>
    </row>
    <row r="450" spans="1:3">
      <c r="A450" s="1" t="s">
        <v>470</v>
      </c>
      <c r="B450" s="1" t="s">
        <v>470</v>
      </c>
      <c r="C450" s="1">
        <f>240.00</f>
        <v>240</v>
      </c>
    </row>
    <row r="451" spans="1:3">
      <c r="A451" s="1" t="s">
        <v>471</v>
      </c>
      <c r="B451" s="1" t="s">
        <v>471</v>
      </c>
      <c r="C451" s="1">
        <f>13490.00</f>
        <v>13490</v>
      </c>
    </row>
    <row r="452" spans="1:3">
      <c r="A452" s="3" t="s">
        <v>472</v>
      </c>
      <c r="B452" s="1"/>
      <c r="C452" s="1"/>
    </row>
    <row r="453" spans="1:3">
      <c r="A453" s="1" t="s">
        <v>473</v>
      </c>
      <c r="B453" s="1" t="s">
        <v>473</v>
      </c>
      <c r="C453" s="1">
        <f>2345.00</f>
        <v>2345</v>
      </c>
    </row>
    <row r="454" spans="1:3">
      <c r="A454" s="1" t="s">
        <v>474</v>
      </c>
      <c r="B454" s="1" t="s">
        <v>474</v>
      </c>
      <c r="C454" s="1">
        <f>2250.00</f>
        <v>2250</v>
      </c>
    </row>
    <row r="455" spans="1:3">
      <c r="A455" s="1" t="s">
        <v>475</v>
      </c>
      <c r="B455" s="1" t="s">
        <v>475</v>
      </c>
      <c r="C455" s="1">
        <f>2532.00</f>
        <v>2532</v>
      </c>
    </row>
    <row r="456" spans="1:3">
      <c r="A456" s="1" t="s">
        <v>476</v>
      </c>
      <c r="B456" s="1" t="s">
        <v>476</v>
      </c>
      <c r="C456" s="1">
        <f>3820.00</f>
        <v>3820</v>
      </c>
    </row>
    <row r="457" spans="1:3">
      <c r="A457" s="1" t="s">
        <v>477</v>
      </c>
      <c r="B457" s="1" t="s">
        <v>477</v>
      </c>
      <c r="C457" s="1">
        <f>120.00</f>
        <v>120</v>
      </c>
    </row>
    <row r="458" spans="1:3">
      <c r="A458" s="1" t="s">
        <v>478</v>
      </c>
      <c r="B458" s="1" t="s">
        <v>478</v>
      </c>
      <c r="C458" s="1">
        <f>100.00</f>
        <v>100</v>
      </c>
    </row>
    <row r="459" spans="1:3">
      <c r="A459" s="1" t="s">
        <v>479</v>
      </c>
      <c r="B459" s="1" t="s">
        <v>479</v>
      </c>
      <c r="C459" s="1">
        <f>100.00</f>
        <v>100</v>
      </c>
    </row>
    <row r="460" spans="1:3">
      <c r="A460" s="1" t="s">
        <v>480</v>
      </c>
      <c r="B460" s="1" t="s">
        <v>480</v>
      </c>
      <c r="C460" s="1">
        <f>100.00</f>
        <v>100</v>
      </c>
    </row>
    <row r="461" spans="1:3">
      <c r="A461" s="1" t="s">
        <v>481</v>
      </c>
      <c r="B461" s="1" t="s">
        <v>481</v>
      </c>
      <c r="C461" s="1">
        <f>120.00</f>
        <v>120</v>
      </c>
    </row>
    <row r="462" spans="1:3">
      <c r="A462" s="1" t="s">
        <v>482</v>
      </c>
      <c r="B462" s="1" t="s">
        <v>482</v>
      </c>
      <c r="C462" s="1">
        <f>100.00</f>
        <v>100</v>
      </c>
    </row>
    <row r="463" spans="1:3">
      <c r="A463" s="1" t="s">
        <v>483</v>
      </c>
      <c r="B463" s="1" t="s">
        <v>483</v>
      </c>
      <c r="C463" s="1">
        <f>1126.00</f>
        <v>1126</v>
      </c>
    </row>
    <row r="464" spans="1:3">
      <c r="A464" s="1" t="s">
        <v>484</v>
      </c>
      <c r="B464" s="1" t="s">
        <v>484</v>
      </c>
      <c r="C464" s="1">
        <f>200.00</f>
        <v>200</v>
      </c>
    </row>
    <row r="465" spans="1:3">
      <c r="A465" s="1" t="s">
        <v>485</v>
      </c>
      <c r="B465" s="1" t="s">
        <v>485</v>
      </c>
      <c r="C465" s="1">
        <f>250.00</f>
        <v>250</v>
      </c>
    </row>
    <row r="466" spans="1:3">
      <c r="A466" s="1" t="s">
        <v>486</v>
      </c>
      <c r="B466" s="1" t="s">
        <v>486</v>
      </c>
      <c r="C466" s="1">
        <f>120.00</f>
        <v>120</v>
      </c>
    </row>
    <row r="467" spans="1:3">
      <c r="A467" s="1" t="s">
        <v>487</v>
      </c>
      <c r="B467" s="1" t="s">
        <v>487</v>
      </c>
      <c r="C467" s="1">
        <f>160.00</f>
        <v>160</v>
      </c>
    </row>
    <row r="468" spans="1:3">
      <c r="A468" s="1" t="s">
        <v>488</v>
      </c>
      <c r="B468" s="1" t="s">
        <v>488</v>
      </c>
      <c r="C468" s="1">
        <f>100.00</f>
        <v>100</v>
      </c>
    </row>
    <row r="469" spans="1:3">
      <c r="A469" s="1" t="s">
        <v>489</v>
      </c>
      <c r="B469" s="1" t="s">
        <v>489</v>
      </c>
      <c r="C469" s="1">
        <f>250.00</f>
        <v>250</v>
      </c>
    </row>
    <row r="470" spans="1:3">
      <c r="A470" s="1" t="s">
        <v>490</v>
      </c>
      <c r="B470" s="1" t="s">
        <v>490</v>
      </c>
      <c r="C470" s="1">
        <f>183.00</f>
        <v>183</v>
      </c>
    </row>
    <row r="471" spans="1:3">
      <c r="A471" s="1" t="s">
        <v>491</v>
      </c>
      <c r="B471" s="1" t="s">
        <v>491</v>
      </c>
      <c r="C471" s="1" t="s">
        <v>15</v>
      </c>
    </row>
    <row r="472" spans="1:3">
      <c r="A472" s="1" t="s">
        <v>492</v>
      </c>
      <c r="B472" s="1" t="s">
        <v>492</v>
      </c>
      <c r="C472" s="1">
        <f>110.00</f>
        <v>110</v>
      </c>
    </row>
    <row r="473" spans="1:3">
      <c r="A473" s="1" t="s">
        <v>493</v>
      </c>
      <c r="B473" s="1" t="s">
        <v>493</v>
      </c>
      <c r="C473" s="1">
        <f>18000.00</f>
        <v>18000</v>
      </c>
    </row>
    <row r="474" spans="1:3">
      <c r="A474" s="1" t="s">
        <v>494</v>
      </c>
      <c r="B474" s="1" t="s">
        <v>494</v>
      </c>
      <c r="C474" s="1">
        <f>1400.00</f>
        <v>1400</v>
      </c>
    </row>
    <row r="475" spans="1:3">
      <c r="A475" s="1" t="s">
        <v>495</v>
      </c>
      <c r="B475" s="1" t="s">
        <v>495</v>
      </c>
      <c r="C475" s="1">
        <f>5640.00</f>
        <v>5640</v>
      </c>
    </row>
    <row r="476" spans="1:3">
      <c r="A476" s="1" t="s">
        <v>496</v>
      </c>
      <c r="B476" s="1" t="s">
        <v>496</v>
      </c>
      <c r="C476" s="1">
        <f>4350.00</f>
        <v>4350</v>
      </c>
    </row>
    <row r="477" spans="1:3">
      <c r="A477" s="1" t="s">
        <v>497</v>
      </c>
      <c r="B477" s="1" t="s">
        <v>497</v>
      </c>
      <c r="C477" s="1">
        <f>70.00</f>
        <v>70</v>
      </c>
    </row>
    <row r="478" spans="1:3">
      <c r="A478" s="1" t="s">
        <v>498</v>
      </c>
      <c r="B478" s="1" t="s">
        <v>498</v>
      </c>
      <c r="C478" s="1">
        <f>600.00</f>
        <v>600</v>
      </c>
    </row>
    <row r="479" spans="1:3">
      <c r="A479" s="1" t="s">
        <v>499</v>
      </c>
      <c r="B479" s="1" t="s">
        <v>500</v>
      </c>
      <c r="C479" s="1">
        <f>100.00</f>
        <v>100</v>
      </c>
    </row>
    <row r="480" spans="1:3">
      <c r="A480" s="1" t="s">
        <v>501</v>
      </c>
      <c r="B480" s="1" t="s">
        <v>501</v>
      </c>
      <c r="C480" s="1">
        <f>150.00</f>
        <v>150</v>
      </c>
    </row>
    <row r="481" spans="1:3">
      <c r="A481" s="1" t="s">
        <v>502</v>
      </c>
      <c r="B481" s="1" t="s">
        <v>502</v>
      </c>
      <c r="C481" s="1">
        <f>1133.00</f>
        <v>1133</v>
      </c>
    </row>
    <row r="482" spans="1:3">
      <c r="A482" s="1" t="s">
        <v>503</v>
      </c>
      <c r="B482" s="1" t="s">
        <v>503</v>
      </c>
      <c r="C482" s="1">
        <f>130.00</f>
        <v>130</v>
      </c>
    </row>
    <row r="483" spans="1:3">
      <c r="A483" s="1" t="s">
        <v>504</v>
      </c>
      <c r="B483" s="1" t="s">
        <v>504</v>
      </c>
      <c r="C483" s="1" t="s">
        <v>15</v>
      </c>
    </row>
    <row r="484" spans="1:3">
      <c r="A484" s="1" t="s">
        <v>505</v>
      </c>
      <c r="B484" s="1" t="s">
        <v>505</v>
      </c>
      <c r="C484" s="1">
        <f>2470.00</f>
        <v>2470</v>
      </c>
    </row>
    <row r="485" spans="1:3">
      <c r="A485" s="1" t="s">
        <v>506</v>
      </c>
      <c r="B485" s="1" t="s">
        <v>506</v>
      </c>
      <c r="C485" s="1">
        <f>3450.00</f>
        <v>3450</v>
      </c>
    </row>
    <row r="486" spans="1:3">
      <c r="A486" s="1" t="s">
        <v>507</v>
      </c>
      <c r="B486" s="1" t="s">
        <v>507</v>
      </c>
      <c r="C486" s="1">
        <f>515.00</f>
        <v>515</v>
      </c>
    </row>
    <row r="487" spans="1:3">
      <c r="A487" s="3" t="s">
        <v>508</v>
      </c>
      <c r="B487" s="1"/>
      <c r="C487" s="1"/>
    </row>
    <row r="488" spans="1:3">
      <c r="A488" s="1" t="s">
        <v>509</v>
      </c>
      <c r="B488" s="1" t="s">
        <v>509</v>
      </c>
      <c r="C488" s="1">
        <f>105.00</f>
        <v>105</v>
      </c>
    </row>
    <row r="489" spans="1:3">
      <c r="A489" s="1" t="s">
        <v>510</v>
      </c>
      <c r="B489" s="1" t="s">
        <v>511</v>
      </c>
      <c r="C489" s="1">
        <f>100.00</f>
        <v>100</v>
      </c>
    </row>
    <row r="490" spans="1:3">
      <c r="A490" s="1" t="s">
        <v>512</v>
      </c>
      <c r="B490" s="1" t="s">
        <v>513</v>
      </c>
      <c r="C490" s="1">
        <f>9395.00</f>
        <v>9395</v>
      </c>
    </row>
    <row r="491" spans="1:3">
      <c r="A491" s="1" t="s">
        <v>514</v>
      </c>
      <c r="B491" s="1" t="s">
        <v>514</v>
      </c>
      <c r="C491" s="1">
        <f>9395.00</f>
        <v>9395</v>
      </c>
    </row>
    <row r="492" spans="1:3">
      <c r="A492" s="1" t="s">
        <v>515</v>
      </c>
      <c r="B492" s="1" t="s">
        <v>516</v>
      </c>
      <c r="C492" s="1">
        <f>9441.00</f>
        <v>9441</v>
      </c>
    </row>
    <row r="493" spans="1:3">
      <c r="A493" s="1" t="s">
        <v>517</v>
      </c>
      <c r="B493" s="1" t="s">
        <v>518</v>
      </c>
      <c r="C493" s="1">
        <f>14555.00</f>
        <v>14555</v>
      </c>
    </row>
    <row r="494" spans="1:3">
      <c r="A494" s="1" t="s">
        <v>519</v>
      </c>
      <c r="B494" s="1" t="s">
        <v>520</v>
      </c>
      <c r="C494" s="1">
        <f>350.00</f>
        <v>350</v>
      </c>
    </row>
    <row r="495" spans="1:3">
      <c r="A495" s="1" t="s">
        <v>521</v>
      </c>
      <c r="B495" s="1" t="s">
        <v>522</v>
      </c>
      <c r="C495" s="1">
        <f>350.00</f>
        <v>350</v>
      </c>
    </row>
    <row r="496" spans="1:3">
      <c r="A496" s="1" t="s">
        <v>523</v>
      </c>
      <c r="B496" s="1" t="s">
        <v>523</v>
      </c>
      <c r="C496" s="1">
        <f>120.00</f>
        <v>120</v>
      </c>
    </row>
    <row r="497" spans="1:3">
      <c r="A497" s="1" t="s">
        <v>524</v>
      </c>
      <c r="B497" s="1" t="s">
        <v>524</v>
      </c>
      <c r="C497" s="1">
        <f>6690.00</f>
        <v>6690</v>
      </c>
    </row>
    <row r="498" spans="1:3">
      <c r="A498" s="1" t="s">
        <v>525</v>
      </c>
      <c r="B498" s="1" t="s">
        <v>525</v>
      </c>
      <c r="C498" s="1">
        <f>680.00</f>
        <v>680</v>
      </c>
    </row>
    <row r="499" spans="1:3">
      <c r="A499" s="1" t="s">
        <v>526</v>
      </c>
      <c r="B499" s="1" t="s">
        <v>526</v>
      </c>
      <c r="C499" s="1">
        <f>728.00</f>
        <v>728</v>
      </c>
    </row>
    <row r="500" spans="1:3">
      <c r="A500" s="1" t="s">
        <v>527</v>
      </c>
      <c r="B500" s="1" t="s">
        <v>528</v>
      </c>
      <c r="C500" s="1">
        <f>1560.00</f>
        <v>1560</v>
      </c>
    </row>
    <row r="501" spans="1:3">
      <c r="A501" s="1" t="s">
        <v>529</v>
      </c>
      <c r="B501" s="1" t="s">
        <v>529</v>
      </c>
      <c r="C501" s="1">
        <f>2288.00</f>
        <v>2288</v>
      </c>
    </row>
    <row r="502" spans="1:3">
      <c r="A502" s="1" t="s">
        <v>530</v>
      </c>
      <c r="B502" s="1" t="s">
        <v>530</v>
      </c>
      <c r="C502" s="1">
        <f>1530.00</f>
        <v>1530</v>
      </c>
    </row>
    <row r="503" spans="1:3">
      <c r="A503" s="1" t="s">
        <v>531</v>
      </c>
      <c r="B503" s="1" t="s">
        <v>531</v>
      </c>
      <c r="C503" s="1">
        <f>300.00</f>
        <v>300</v>
      </c>
    </row>
    <row r="504" spans="1:3">
      <c r="A504" s="1" t="s">
        <v>532</v>
      </c>
      <c r="B504" s="1" t="s">
        <v>532</v>
      </c>
      <c r="C504" s="1">
        <f>890.00</f>
        <v>890</v>
      </c>
    </row>
    <row r="505" spans="1:3">
      <c r="A505" s="1" t="s">
        <v>533</v>
      </c>
      <c r="B505" s="1" t="s">
        <v>533</v>
      </c>
      <c r="C505" s="1">
        <f>400.00</f>
        <v>400</v>
      </c>
    </row>
    <row r="506" spans="1:3">
      <c r="A506" s="1" t="s">
        <v>534</v>
      </c>
      <c r="B506" s="1" t="s">
        <v>534</v>
      </c>
      <c r="C506" s="1">
        <f>221.00</f>
        <v>221</v>
      </c>
    </row>
    <row r="507" spans="1:3">
      <c r="A507" s="1" t="s">
        <v>535</v>
      </c>
      <c r="B507" s="1" t="s">
        <v>536</v>
      </c>
      <c r="C507" s="1">
        <f>90.00</f>
        <v>90</v>
      </c>
    </row>
    <row r="508" spans="1:3">
      <c r="A508" s="1" t="s">
        <v>537</v>
      </c>
      <c r="B508" s="1" t="s">
        <v>537</v>
      </c>
      <c r="C508" s="1">
        <f>700.00</f>
        <v>700</v>
      </c>
    </row>
    <row r="509" spans="1:3">
      <c r="A509" s="1" t="s">
        <v>538</v>
      </c>
      <c r="B509" s="1" t="s">
        <v>538</v>
      </c>
      <c r="C509" s="1">
        <f>8915.00</f>
        <v>8915</v>
      </c>
    </row>
    <row r="510" spans="1:3">
      <c r="A510" s="1" t="s">
        <v>539</v>
      </c>
      <c r="B510" s="1" t="s">
        <v>539</v>
      </c>
      <c r="C510" s="1">
        <f>2270.00</f>
        <v>2270</v>
      </c>
    </row>
    <row r="511" spans="1:3">
      <c r="A511" s="1" t="s">
        <v>540</v>
      </c>
      <c r="B511" s="1" t="s">
        <v>540</v>
      </c>
      <c r="C511" s="1">
        <f>540.00</f>
        <v>540</v>
      </c>
    </row>
    <row r="512" spans="1:3">
      <c r="A512" s="1" t="s">
        <v>541</v>
      </c>
      <c r="B512" s="1" t="s">
        <v>541</v>
      </c>
      <c r="C512" s="1">
        <f>190.00</f>
        <v>190</v>
      </c>
    </row>
    <row r="513" spans="1:3">
      <c r="A513" s="1" t="s">
        <v>542</v>
      </c>
      <c r="B513" s="1" t="s">
        <v>542</v>
      </c>
      <c r="C513" s="1">
        <f>190.00</f>
        <v>190</v>
      </c>
    </row>
    <row r="514" spans="1:3">
      <c r="A514" s="1" t="s">
        <v>543</v>
      </c>
      <c r="B514" s="1" t="s">
        <v>544</v>
      </c>
      <c r="C514" s="1">
        <f>190.00</f>
        <v>190</v>
      </c>
    </row>
    <row r="515" spans="1:3">
      <c r="A515" s="1" t="s">
        <v>545</v>
      </c>
      <c r="B515" s="1" t="s">
        <v>546</v>
      </c>
      <c r="C515" s="1">
        <f>190.00</f>
        <v>190</v>
      </c>
    </row>
    <row r="516" spans="1:3">
      <c r="A516" s="1" t="s">
        <v>547</v>
      </c>
      <c r="B516" s="1" t="s">
        <v>547</v>
      </c>
      <c r="C516" s="1">
        <f>2100.00</f>
        <v>2100</v>
      </c>
    </row>
    <row r="517" spans="1:3">
      <c r="A517" s="1" t="s">
        <v>548</v>
      </c>
      <c r="B517" s="1" t="s">
        <v>548</v>
      </c>
      <c r="C517" s="1">
        <f>2350.00</f>
        <v>2350</v>
      </c>
    </row>
    <row r="518" spans="1:3">
      <c r="A518" s="1" t="s">
        <v>549</v>
      </c>
      <c r="B518" s="1" t="s">
        <v>549</v>
      </c>
      <c r="C518" s="1">
        <f>2100.00</f>
        <v>2100</v>
      </c>
    </row>
    <row r="519" spans="1:3">
      <c r="A519" s="1" t="s">
        <v>550</v>
      </c>
      <c r="B519" s="1" t="s">
        <v>550</v>
      </c>
      <c r="C519" s="1">
        <f>11390.00</f>
        <v>11390</v>
      </c>
    </row>
    <row r="520" spans="1:3">
      <c r="A520" s="1" t="s">
        <v>551</v>
      </c>
      <c r="B520" s="1" t="s">
        <v>552</v>
      </c>
      <c r="C520" s="1">
        <f>10640.00</f>
        <v>10640</v>
      </c>
    </row>
    <row r="521" spans="1:3">
      <c r="A521" s="1" t="s">
        <v>553</v>
      </c>
      <c r="B521" s="1" t="s">
        <v>553</v>
      </c>
      <c r="C521" s="1">
        <f>250.00</f>
        <v>250</v>
      </c>
    </row>
    <row r="522" spans="1:3">
      <c r="A522" s="1" t="s">
        <v>554</v>
      </c>
      <c r="B522" s="1" t="s">
        <v>554</v>
      </c>
      <c r="C522" s="1">
        <f>250.00</f>
        <v>250</v>
      </c>
    </row>
    <row r="523" spans="1:3">
      <c r="A523" s="1" t="s">
        <v>555</v>
      </c>
      <c r="B523" s="1" t="s">
        <v>556</v>
      </c>
      <c r="C523" s="1">
        <f>250.00</f>
        <v>250</v>
      </c>
    </row>
    <row r="524" spans="1:3">
      <c r="A524" s="1" t="s">
        <v>557</v>
      </c>
      <c r="B524" s="1" t="s">
        <v>558</v>
      </c>
      <c r="C524" s="1">
        <f>250.00</f>
        <v>250</v>
      </c>
    </row>
    <row r="525" spans="1:3">
      <c r="A525" s="1" t="s">
        <v>559</v>
      </c>
      <c r="B525" s="1" t="s">
        <v>559</v>
      </c>
      <c r="C525" s="1">
        <f>110.00</f>
        <v>110</v>
      </c>
    </row>
    <row r="526" spans="1:3">
      <c r="A526" s="1" t="s">
        <v>560</v>
      </c>
      <c r="B526" s="1" t="s">
        <v>560</v>
      </c>
      <c r="C526" s="1">
        <f>250.00</f>
        <v>250</v>
      </c>
    </row>
    <row r="527" spans="1:3">
      <c r="A527" s="1" t="s">
        <v>561</v>
      </c>
      <c r="B527" s="1" t="s">
        <v>562</v>
      </c>
      <c r="C527" s="1">
        <f>370.00</f>
        <v>370</v>
      </c>
    </row>
    <row r="528" spans="1:3">
      <c r="A528" s="1" t="s">
        <v>563</v>
      </c>
      <c r="B528" s="1" t="s">
        <v>563</v>
      </c>
      <c r="C528" s="1">
        <f>107.00</f>
        <v>107</v>
      </c>
    </row>
    <row r="529" spans="1:3">
      <c r="A529" s="1" t="s">
        <v>564</v>
      </c>
      <c r="B529" s="1" t="s">
        <v>565</v>
      </c>
      <c r="C529" s="1">
        <f>2400.00</f>
        <v>2400</v>
      </c>
    </row>
    <row r="530" spans="1:3">
      <c r="A530" s="1" t="s">
        <v>566</v>
      </c>
      <c r="B530" s="1" t="s">
        <v>566</v>
      </c>
      <c r="C530" s="1">
        <f>312.00</f>
        <v>312</v>
      </c>
    </row>
    <row r="531" spans="1:3">
      <c r="A531" s="1" t="s">
        <v>567</v>
      </c>
      <c r="B531" s="1" t="s">
        <v>567</v>
      </c>
      <c r="C531" s="1">
        <f>90.00</f>
        <v>90</v>
      </c>
    </row>
    <row r="532" spans="1:3">
      <c r="A532" s="1" t="s">
        <v>568</v>
      </c>
      <c r="B532" s="1" t="s">
        <v>568</v>
      </c>
      <c r="C532" s="1">
        <f>170.00</f>
        <v>170</v>
      </c>
    </row>
    <row r="533" spans="1:3">
      <c r="A533" s="1" t="s">
        <v>569</v>
      </c>
      <c r="B533" s="1" t="s">
        <v>570</v>
      </c>
      <c r="C533" s="1">
        <f>150.00</f>
        <v>150</v>
      </c>
    </row>
    <row r="534" spans="1:3">
      <c r="A534" s="1" t="s">
        <v>571</v>
      </c>
      <c r="B534" s="1" t="s">
        <v>572</v>
      </c>
      <c r="C534" s="1">
        <f>150.00</f>
        <v>150</v>
      </c>
    </row>
    <row r="535" spans="1:3">
      <c r="A535" s="1" t="s">
        <v>573</v>
      </c>
      <c r="B535" s="1" t="s">
        <v>573</v>
      </c>
      <c r="C535" s="1">
        <f>2200.00</f>
        <v>2200</v>
      </c>
    </row>
    <row r="536" spans="1:3">
      <c r="A536" s="1" t="s">
        <v>574</v>
      </c>
      <c r="B536" s="1" t="s">
        <v>574</v>
      </c>
      <c r="C536" s="1">
        <f>190.00</f>
        <v>190</v>
      </c>
    </row>
    <row r="537" spans="1:3">
      <c r="A537" s="1" t="s">
        <v>575</v>
      </c>
      <c r="B537" s="1" t="s">
        <v>575</v>
      </c>
      <c r="C537" s="1">
        <f>562.00</f>
        <v>562</v>
      </c>
    </row>
    <row r="538" spans="1:3">
      <c r="A538" s="1" t="s">
        <v>576</v>
      </c>
      <c r="B538" s="1" t="s">
        <v>576</v>
      </c>
      <c r="C538" s="1">
        <f>2229.00</f>
        <v>2229</v>
      </c>
    </row>
    <row r="539" spans="1:3">
      <c r="A539" s="1" t="s">
        <v>577</v>
      </c>
      <c r="B539" s="1" t="s">
        <v>578</v>
      </c>
      <c r="C539" s="1">
        <f>8120.00</f>
        <v>8120</v>
      </c>
    </row>
    <row r="540" spans="1:3">
      <c r="A540" s="1" t="s">
        <v>579</v>
      </c>
      <c r="B540" s="1" t="s">
        <v>579</v>
      </c>
      <c r="C540" s="1">
        <f>8120.00</f>
        <v>8120</v>
      </c>
    </row>
    <row r="541" spans="1:3">
      <c r="A541" s="1" t="s">
        <v>580</v>
      </c>
      <c r="B541" s="1" t="s">
        <v>580</v>
      </c>
      <c r="C541" s="1">
        <f>2700.00</f>
        <v>2700</v>
      </c>
    </row>
    <row r="542" spans="1:3">
      <c r="A542" s="1" t="s">
        <v>581</v>
      </c>
      <c r="B542" s="1" t="s">
        <v>581</v>
      </c>
      <c r="C542" s="1">
        <f>95.00</f>
        <v>95</v>
      </c>
    </row>
    <row r="543" spans="1:3">
      <c r="A543" s="1" t="s">
        <v>582</v>
      </c>
      <c r="B543" s="1" t="s">
        <v>582</v>
      </c>
      <c r="C543" s="1">
        <f>95.00</f>
        <v>95</v>
      </c>
    </row>
    <row r="544" spans="1:3">
      <c r="A544" s="1" t="s">
        <v>583</v>
      </c>
      <c r="B544" s="1" t="s">
        <v>583</v>
      </c>
      <c r="C544" s="1">
        <f>185.00</f>
        <v>185</v>
      </c>
    </row>
    <row r="545" spans="1:3">
      <c r="A545" s="1" t="s">
        <v>584</v>
      </c>
      <c r="B545" s="1" t="s">
        <v>584</v>
      </c>
      <c r="C545" s="1">
        <f>65.00</f>
        <v>65</v>
      </c>
    </row>
    <row r="546" spans="1:3">
      <c r="A546" s="1" t="s">
        <v>585</v>
      </c>
      <c r="B546" s="1" t="s">
        <v>585</v>
      </c>
      <c r="C546" s="1">
        <f>65.00</f>
        <v>65</v>
      </c>
    </row>
    <row r="547" spans="1:3">
      <c r="A547" s="1" t="s">
        <v>586</v>
      </c>
      <c r="B547" s="1" t="s">
        <v>586</v>
      </c>
      <c r="C547" s="1">
        <f>680.00</f>
        <v>680</v>
      </c>
    </row>
    <row r="548" spans="1:3">
      <c r="A548" s="1" t="s">
        <v>587</v>
      </c>
      <c r="B548" s="1" t="s">
        <v>587</v>
      </c>
      <c r="C548" s="1">
        <f>80.00</f>
        <v>80</v>
      </c>
    </row>
    <row r="549" spans="1:3">
      <c r="A549" s="1" t="s">
        <v>588</v>
      </c>
      <c r="B549" s="1" t="s">
        <v>588</v>
      </c>
      <c r="C549" s="1">
        <f>66800.00</f>
        <v>66800</v>
      </c>
    </row>
    <row r="550" spans="1:3">
      <c r="A550" s="1" t="s">
        <v>589</v>
      </c>
      <c r="B550" s="1" t="s">
        <v>590</v>
      </c>
      <c r="C550" s="1">
        <f>190.00</f>
        <v>190</v>
      </c>
    </row>
    <row r="551" spans="1:3">
      <c r="A551" s="1" t="s">
        <v>591</v>
      </c>
      <c r="B551" s="1" t="s">
        <v>592</v>
      </c>
      <c r="C551" s="1">
        <f>100.00</f>
        <v>100</v>
      </c>
    </row>
    <row r="552" spans="1:3">
      <c r="A552" s="1" t="s">
        <v>593</v>
      </c>
      <c r="B552" s="1" t="s">
        <v>593</v>
      </c>
      <c r="C552" s="1">
        <f>100.00</f>
        <v>100</v>
      </c>
    </row>
    <row r="553" spans="1:3">
      <c r="A553" s="1" t="s">
        <v>594</v>
      </c>
      <c r="B553" s="1" t="s">
        <v>594</v>
      </c>
      <c r="C553" s="1">
        <f>70.00</f>
        <v>70</v>
      </c>
    </row>
    <row r="554" spans="1:3">
      <c r="A554" s="1" t="s">
        <v>595</v>
      </c>
      <c r="B554" s="1" t="s">
        <v>595</v>
      </c>
      <c r="C554" s="1">
        <f>7800.00</f>
        <v>7800</v>
      </c>
    </row>
    <row r="555" spans="1:3">
      <c r="A555" s="1" t="s">
        <v>596</v>
      </c>
      <c r="B555" s="1" t="s">
        <v>596</v>
      </c>
      <c r="C555" s="1">
        <f>3344.00</f>
        <v>3344</v>
      </c>
    </row>
    <row r="556" spans="1:3">
      <c r="A556" s="1" t="s">
        <v>597</v>
      </c>
      <c r="B556" s="1" t="s">
        <v>597</v>
      </c>
      <c r="C556" s="1">
        <f>3344.00</f>
        <v>3344</v>
      </c>
    </row>
    <row r="557" spans="1:3">
      <c r="A557" s="1" t="s">
        <v>598</v>
      </c>
      <c r="B557" s="1" t="s">
        <v>598</v>
      </c>
      <c r="C557" s="1">
        <f>150.00</f>
        <v>150</v>
      </c>
    </row>
    <row r="558" spans="1:3">
      <c r="A558" s="1" t="s">
        <v>599</v>
      </c>
      <c r="B558" s="1" t="s">
        <v>599</v>
      </c>
      <c r="C558" s="1">
        <f>1060.00</f>
        <v>1060</v>
      </c>
    </row>
    <row r="559" spans="1:3">
      <c r="A559" s="1" t="s">
        <v>600</v>
      </c>
      <c r="B559" s="1" t="s">
        <v>600</v>
      </c>
      <c r="C559" s="1">
        <f>423.00</f>
        <v>423</v>
      </c>
    </row>
    <row r="560" spans="1:3">
      <c r="A560" s="1" t="s">
        <v>601</v>
      </c>
      <c r="B560" s="1" t="s">
        <v>601</v>
      </c>
      <c r="C560" s="1">
        <f>820.00</f>
        <v>820</v>
      </c>
    </row>
    <row r="561" spans="1:3">
      <c r="A561" s="1" t="s">
        <v>602</v>
      </c>
      <c r="B561" s="1" t="s">
        <v>602</v>
      </c>
      <c r="C561" s="1">
        <f>1370.00</f>
        <v>1370</v>
      </c>
    </row>
    <row r="562" spans="1:3">
      <c r="A562" s="1" t="s">
        <v>603</v>
      </c>
      <c r="B562" s="1" t="s">
        <v>603</v>
      </c>
      <c r="C562" s="1">
        <f>1650.00</f>
        <v>1650</v>
      </c>
    </row>
    <row r="563" spans="1:3">
      <c r="A563" s="1" t="s">
        <v>604</v>
      </c>
      <c r="B563" s="1" t="s">
        <v>604</v>
      </c>
      <c r="C563" s="1">
        <f>342.00</f>
        <v>342</v>
      </c>
    </row>
    <row r="564" spans="1:3">
      <c r="A564" s="1" t="s">
        <v>605</v>
      </c>
      <c r="B564" s="1" t="s">
        <v>605</v>
      </c>
      <c r="C564" s="1">
        <f>1138.00</f>
        <v>1138</v>
      </c>
    </row>
    <row r="565" spans="1:3">
      <c r="A565" s="1" t="s">
        <v>606</v>
      </c>
      <c r="B565" s="1" t="s">
        <v>606</v>
      </c>
      <c r="C565" s="1">
        <f>4140.00</f>
        <v>4140</v>
      </c>
    </row>
    <row r="566" spans="1:3">
      <c r="A566" s="1" t="s">
        <v>607</v>
      </c>
      <c r="B566" s="1" t="s">
        <v>607</v>
      </c>
      <c r="C566" s="1">
        <f>340.00</f>
        <v>340</v>
      </c>
    </row>
    <row r="567" spans="1:3">
      <c r="A567" s="1" t="s">
        <v>608</v>
      </c>
      <c r="B567" s="1" t="s">
        <v>608</v>
      </c>
      <c r="C567" s="1">
        <f>1835.00</f>
        <v>1835</v>
      </c>
    </row>
    <row r="568" spans="1:3">
      <c r="A568" s="1" t="s">
        <v>609</v>
      </c>
      <c r="B568" s="1" t="s">
        <v>609</v>
      </c>
      <c r="C568" s="1">
        <f>3384.00</f>
        <v>3384</v>
      </c>
    </row>
    <row r="569" spans="1:3">
      <c r="A569" s="1" t="s">
        <v>610</v>
      </c>
      <c r="B569" s="1" t="s">
        <v>610</v>
      </c>
      <c r="C569" s="1" t="s">
        <v>15</v>
      </c>
    </row>
    <row r="570" spans="1:3">
      <c r="A570" s="1" t="s">
        <v>611</v>
      </c>
      <c r="B570" s="1" t="s">
        <v>611</v>
      </c>
      <c r="C570" s="1">
        <f>1738.00</f>
        <v>1738</v>
      </c>
    </row>
    <row r="571" spans="1:3">
      <c r="A571" s="1" t="s">
        <v>612</v>
      </c>
      <c r="B571" s="1" t="s">
        <v>612</v>
      </c>
      <c r="C571" s="1">
        <f>59600.00</f>
        <v>59600</v>
      </c>
    </row>
    <row r="572" spans="1:3">
      <c r="A572" s="1" t="s">
        <v>613</v>
      </c>
      <c r="B572" s="1" t="s">
        <v>613</v>
      </c>
      <c r="C572" s="1">
        <f>3232.00</f>
        <v>3232</v>
      </c>
    </row>
    <row r="573" spans="1:3">
      <c r="A573" s="1" t="s">
        <v>614</v>
      </c>
      <c r="B573" s="1" t="s">
        <v>614</v>
      </c>
      <c r="C573" s="1" t="s">
        <v>15</v>
      </c>
    </row>
    <row r="574" spans="1:3">
      <c r="A574" s="1" t="s">
        <v>615</v>
      </c>
      <c r="B574" s="1" t="s">
        <v>615</v>
      </c>
      <c r="C574" s="1" t="s">
        <v>15</v>
      </c>
    </row>
    <row r="575" spans="1:3">
      <c r="A575" s="1" t="s">
        <v>616</v>
      </c>
      <c r="B575" s="1" t="s">
        <v>616</v>
      </c>
      <c r="C575" s="1" t="s">
        <v>15</v>
      </c>
    </row>
    <row r="576" spans="1:3">
      <c r="A576" s="1" t="s">
        <v>617</v>
      </c>
      <c r="B576" s="1" t="s">
        <v>617</v>
      </c>
      <c r="C576" s="1">
        <f>1138.00</f>
        <v>1138</v>
      </c>
    </row>
    <row r="577" spans="1:3">
      <c r="A577" s="1" t="s">
        <v>618</v>
      </c>
      <c r="B577" s="1" t="s">
        <v>618</v>
      </c>
      <c r="C577" s="1">
        <f>700.00</f>
        <v>700</v>
      </c>
    </row>
    <row r="578" spans="1:3">
      <c r="A578" s="1" t="s">
        <v>619</v>
      </c>
      <c r="B578" s="1" t="s">
        <v>619</v>
      </c>
      <c r="C578" s="1">
        <f>111.00</f>
        <v>111</v>
      </c>
    </row>
    <row r="579" spans="1:3">
      <c r="A579" s="1" t="s">
        <v>620</v>
      </c>
      <c r="B579" s="1" t="s">
        <v>620</v>
      </c>
      <c r="C579" s="1" t="s">
        <v>15</v>
      </c>
    </row>
    <row r="580" spans="1:3">
      <c r="A580" s="1" t="s">
        <v>621</v>
      </c>
      <c r="B580" s="1" t="s">
        <v>621</v>
      </c>
      <c r="C580" s="1">
        <f>185.00</f>
        <v>185</v>
      </c>
    </row>
    <row r="581" spans="1:3">
      <c r="A581" s="1" t="s">
        <v>622</v>
      </c>
      <c r="B581" s="1" t="s">
        <v>622</v>
      </c>
      <c r="C581" s="1">
        <f>1535.00</f>
        <v>1535</v>
      </c>
    </row>
    <row r="582" spans="1:3">
      <c r="A582" s="1" t="s">
        <v>623</v>
      </c>
      <c r="B582" s="1" t="s">
        <v>623</v>
      </c>
      <c r="C582" s="1">
        <f>3500.00</f>
        <v>3500</v>
      </c>
    </row>
    <row r="583" spans="1:3">
      <c r="A583" s="1" t="s">
        <v>624</v>
      </c>
      <c r="B583" s="1" t="s">
        <v>624</v>
      </c>
      <c r="C583" s="1">
        <f>1276.00</f>
        <v>1276</v>
      </c>
    </row>
    <row r="584" spans="1:3">
      <c r="A584" s="1" t="s">
        <v>625</v>
      </c>
      <c r="B584" s="1" t="s">
        <v>625</v>
      </c>
      <c r="C584" s="1">
        <f>966.00</f>
        <v>966</v>
      </c>
    </row>
    <row r="585" spans="1:3">
      <c r="A585" s="1" t="s">
        <v>626</v>
      </c>
      <c r="B585" s="1" t="s">
        <v>626</v>
      </c>
      <c r="C585" s="1">
        <f>1835.00</f>
        <v>1835</v>
      </c>
    </row>
    <row r="586" spans="1:3">
      <c r="A586" s="1" t="s">
        <v>627</v>
      </c>
      <c r="B586" s="1" t="s">
        <v>627</v>
      </c>
      <c r="C586" s="1">
        <f>485.00</f>
        <v>485</v>
      </c>
    </row>
    <row r="587" spans="1:3">
      <c r="A587" s="1" t="s">
        <v>628</v>
      </c>
      <c r="B587" s="1" t="s">
        <v>628</v>
      </c>
      <c r="C587" s="1">
        <f>14450.00</f>
        <v>14450</v>
      </c>
    </row>
    <row r="588" spans="1:3">
      <c r="A588" s="1" t="s">
        <v>629</v>
      </c>
      <c r="B588" s="1" t="s">
        <v>629</v>
      </c>
      <c r="C588" s="1">
        <f>1180.00</f>
        <v>1180</v>
      </c>
    </row>
    <row r="589" spans="1:3">
      <c r="A589" s="1" t="s">
        <v>630</v>
      </c>
      <c r="B589" s="1" t="s">
        <v>630</v>
      </c>
      <c r="C589" s="1">
        <f>3220.00</f>
        <v>3220</v>
      </c>
    </row>
    <row r="590" spans="1:3">
      <c r="A590" s="1" t="s">
        <v>631</v>
      </c>
      <c r="B590" s="1" t="s">
        <v>631</v>
      </c>
      <c r="C590" s="1">
        <f>3220.00</f>
        <v>3220</v>
      </c>
    </row>
    <row r="591" spans="1:3">
      <c r="A591" s="1" t="s">
        <v>632</v>
      </c>
      <c r="B591" s="1" t="s">
        <v>632</v>
      </c>
      <c r="C591" s="1">
        <f>7444.00</f>
        <v>7444</v>
      </c>
    </row>
    <row r="592" spans="1:3">
      <c r="A592" s="1" t="s">
        <v>633</v>
      </c>
      <c r="B592" s="1" t="s">
        <v>633</v>
      </c>
      <c r="C592" s="1">
        <f>1738.00</f>
        <v>1738</v>
      </c>
    </row>
    <row r="593" spans="1:3">
      <c r="A593" s="1" t="s">
        <v>634</v>
      </c>
      <c r="B593" s="1" t="s">
        <v>634</v>
      </c>
      <c r="C593" s="1">
        <f>2270.00</f>
        <v>2270</v>
      </c>
    </row>
    <row r="594" spans="1:3">
      <c r="A594" s="1" t="s">
        <v>635</v>
      </c>
      <c r="B594" s="1" t="s">
        <v>635</v>
      </c>
      <c r="C594" s="1">
        <f>110.00</f>
        <v>110</v>
      </c>
    </row>
    <row r="595" spans="1:3">
      <c r="A595" s="1" t="s">
        <v>636</v>
      </c>
      <c r="B595" s="1" t="s">
        <v>636</v>
      </c>
      <c r="C595" s="1">
        <f>100.00</f>
        <v>100</v>
      </c>
    </row>
    <row r="596" spans="1:3">
      <c r="A596" s="1" t="s">
        <v>637</v>
      </c>
      <c r="B596" s="1" t="s">
        <v>637</v>
      </c>
      <c r="C596" s="1">
        <f>70.00</f>
        <v>70</v>
      </c>
    </row>
    <row r="597" spans="1:3">
      <c r="A597" s="1" t="s">
        <v>638</v>
      </c>
      <c r="B597" s="1" t="s">
        <v>639</v>
      </c>
      <c r="C597" s="1">
        <f>95.00</f>
        <v>95</v>
      </c>
    </row>
    <row r="598" spans="1:3">
      <c r="A598" s="1" t="s">
        <v>640</v>
      </c>
      <c r="B598" s="1" t="s">
        <v>640</v>
      </c>
      <c r="C598" s="1">
        <f>2419.00</f>
        <v>2419</v>
      </c>
    </row>
    <row r="599" spans="1:3">
      <c r="A599" s="1" t="s">
        <v>641</v>
      </c>
      <c r="B599" s="1" t="s">
        <v>641</v>
      </c>
      <c r="C599" s="1">
        <f>70.00</f>
        <v>70</v>
      </c>
    </row>
    <row r="600" spans="1:3">
      <c r="A600" s="1" t="s">
        <v>642</v>
      </c>
      <c r="B600" s="1" t="s">
        <v>643</v>
      </c>
      <c r="C600" s="1">
        <f>51000.00</f>
        <v>51000</v>
      </c>
    </row>
    <row r="601" spans="1:3">
      <c r="A601" s="1" t="s">
        <v>644</v>
      </c>
      <c r="B601" s="1" t="s">
        <v>644</v>
      </c>
      <c r="C601" s="1" t="s">
        <v>15</v>
      </c>
    </row>
    <row r="602" spans="1:3">
      <c r="A602" s="1" t="s">
        <v>645</v>
      </c>
      <c r="B602" s="1" t="s">
        <v>645</v>
      </c>
      <c r="C602" s="1">
        <f>3515.00</f>
        <v>3515</v>
      </c>
    </row>
    <row r="603" spans="1:3">
      <c r="A603" s="1" t="s">
        <v>646</v>
      </c>
      <c r="B603" s="1" t="s">
        <v>646</v>
      </c>
      <c r="C603" s="1" t="s">
        <v>15</v>
      </c>
    </row>
    <row r="604" spans="1:3">
      <c r="A604" s="1" t="s">
        <v>647</v>
      </c>
      <c r="B604" s="1" t="s">
        <v>647</v>
      </c>
      <c r="C604" s="1" t="s">
        <v>15</v>
      </c>
    </row>
    <row r="605" spans="1:3">
      <c r="A605" s="1" t="s">
        <v>648</v>
      </c>
      <c r="B605" s="1" t="s">
        <v>648</v>
      </c>
      <c r="C605" s="1" t="s">
        <v>15</v>
      </c>
    </row>
    <row r="606" spans="1:3">
      <c r="A606" s="1" t="s">
        <v>649</v>
      </c>
      <c r="B606" s="1" t="s">
        <v>650</v>
      </c>
      <c r="C606" s="1">
        <f>250.00</f>
        <v>250</v>
      </c>
    </row>
    <row r="607" spans="1:3">
      <c r="A607" s="3" t="s">
        <v>651</v>
      </c>
      <c r="B607" s="1"/>
      <c r="C607" s="1"/>
    </row>
    <row r="608" spans="1:3">
      <c r="A608" s="1" t="s">
        <v>652</v>
      </c>
      <c r="B608" s="1" t="s">
        <v>652</v>
      </c>
      <c r="C608" s="1">
        <f>100.00</f>
        <v>100</v>
      </c>
    </row>
    <row r="609" spans="1:3">
      <c r="A609" s="1" t="s">
        <v>653</v>
      </c>
      <c r="B609" s="1" t="s">
        <v>654</v>
      </c>
      <c r="C609" s="1">
        <f>90.00</f>
        <v>90</v>
      </c>
    </row>
    <row r="610" spans="1:3">
      <c r="A610" s="1" t="s">
        <v>655</v>
      </c>
      <c r="B610" s="1" t="s">
        <v>656</v>
      </c>
      <c r="C610" s="1">
        <f>60.00</f>
        <v>60</v>
      </c>
    </row>
    <row r="611" spans="1:3">
      <c r="A611" s="1" t="s">
        <v>657</v>
      </c>
      <c r="B611" s="1" t="s">
        <v>658</v>
      </c>
      <c r="C611" s="1">
        <f>60.00</f>
        <v>60</v>
      </c>
    </row>
    <row r="612" spans="1:3">
      <c r="A612" s="1" t="s">
        <v>659</v>
      </c>
      <c r="B612" s="1" t="s">
        <v>660</v>
      </c>
      <c r="C612" s="1">
        <f>60.00</f>
        <v>60</v>
      </c>
    </row>
    <row r="613" spans="1:3">
      <c r="A613" s="1" t="s">
        <v>661</v>
      </c>
      <c r="B613" s="1" t="s">
        <v>662</v>
      </c>
      <c r="C613" s="1">
        <f>340.00</f>
        <v>340</v>
      </c>
    </row>
    <row r="614" spans="1:3">
      <c r="A614" s="1" t="s">
        <v>663</v>
      </c>
      <c r="B614" s="1" t="s">
        <v>664</v>
      </c>
      <c r="C614" s="1">
        <f>66.00</f>
        <v>66</v>
      </c>
    </row>
    <row r="615" spans="1:3">
      <c r="A615" s="1" t="s">
        <v>665</v>
      </c>
      <c r="B615" s="1" t="s">
        <v>666</v>
      </c>
      <c r="C615" s="1">
        <f>99.00</f>
        <v>99</v>
      </c>
    </row>
    <row r="616" spans="1:3">
      <c r="A616" s="1" t="s">
        <v>667</v>
      </c>
      <c r="B616" s="1" t="s">
        <v>667</v>
      </c>
      <c r="C616" s="1">
        <f>100.00</f>
        <v>100</v>
      </c>
    </row>
    <row r="617" spans="1:3">
      <c r="A617" s="3" t="s">
        <v>668</v>
      </c>
      <c r="B617" s="1"/>
      <c r="C617" s="1"/>
    </row>
    <row r="618" spans="1:3">
      <c r="A618" s="1" t="s">
        <v>669</v>
      </c>
      <c r="B618" s="1" t="s">
        <v>669</v>
      </c>
      <c r="C618" s="1">
        <f>800.00</f>
        <v>800</v>
      </c>
    </row>
    <row r="619" spans="1:3">
      <c r="A619" s="1" t="s">
        <v>670</v>
      </c>
      <c r="B619" s="1" t="s">
        <v>670</v>
      </c>
      <c r="C619" s="1" t="s">
        <v>15</v>
      </c>
    </row>
    <row r="620" spans="1:3">
      <c r="A620" s="1" t="s">
        <v>671</v>
      </c>
      <c r="B620" s="1" t="s">
        <v>671</v>
      </c>
      <c r="C620" s="1" t="s">
        <v>15</v>
      </c>
    </row>
    <row r="621" spans="1:3">
      <c r="A621" s="1" t="s">
        <v>672</v>
      </c>
      <c r="B621" s="1" t="s">
        <v>672</v>
      </c>
      <c r="C621" s="1">
        <f>300.00</f>
        <v>300</v>
      </c>
    </row>
    <row r="622" spans="1:3">
      <c r="A622" s="1" t="s">
        <v>673</v>
      </c>
      <c r="B622" s="1" t="s">
        <v>673</v>
      </c>
      <c r="C622" s="1" t="s">
        <v>15</v>
      </c>
    </row>
    <row r="623" spans="1:3">
      <c r="A623" s="1" t="s">
        <v>674</v>
      </c>
      <c r="B623" s="1" t="s">
        <v>674</v>
      </c>
      <c r="C623" s="1" t="s">
        <v>15</v>
      </c>
    </row>
    <row r="624" spans="1:3">
      <c r="A624" s="1" t="s">
        <v>675</v>
      </c>
      <c r="B624" s="1" t="s">
        <v>675</v>
      </c>
      <c r="C624" s="1" t="s">
        <v>15</v>
      </c>
    </row>
    <row r="625" spans="1:3">
      <c r="A625" s="1" t="s">
        <v>676</v>
      </c>
      <c r="B625" s="1" t="s">
        <v>676</v>
      </c>
      <c r="C625" s="1" t="s">
        <v>15</v>
      </c>
    </row>
    <row r="626" spans="1:3">
      <c r="A626" s="1" t="s">
        <v>677</v>
      </c>
      <c r="B626" s="1" t="s">
        <v>677</v>
      </c>
      <c r="C626" s="1" t="s">
        <v>15</v>
      </c>
    </row>
    <row r="627" spans="1:3">
      <c r="A627" s="1" t="s">
        <v>678</v>
      </c>
      <c r="B627" s="1" t="s">
        <v>678</v>
      </c>
      <c r="C627" s="1" t="s">
        <v>15</v>
      </c>
    </row>
    <row r="628" spans="1:3">
      <c r="A628" s="1" t="s">
        <v>679</v>
      </c>
      <c r="B628" s="1" t="s">
        <v>679</v>
      </c>
      <c r="C628" s="1" t="s">
        <v>15</v>
      </c>
    </row>
    <row r="629" spans="1:3">
      <c r="A629" s="1" t="s">
        <v>680</v>
      </c>
      <c r="B629" s="1" t="s">
        <v>680</v>
      </c>
      <c r="C629" s="1" t="s">
        <v>15</v>
      </c>
    </row>
    <row r="630" spans="1:3">
      <c r="A630" s="1" t="s">
        <v>681</v>
      </c>
      <c r="B630" s="1" t="s">
        <v>681</v>
      </c>
      <c r="C630" s="1" t="s">
        <v>15</v>
      </c>
    </row>
    <row r="631" spans="1:3">
      <c r="A631" s="1" t="s">
        <v>682</v>
      </c>
      <c r="B631" s="1" t="s">
        <v>682</v>
      </c>
      <c r="C631" s="1" t="s">
        <v>15</v>
      </c>
    </row>
    <row r="632" spans="1:3">
      <c r="A632" s="1" t="s">
        <v>683</v>
      </c>
      <c r="B632" s="1" t="s">
        <v>683</v>
      </c>
      <c r="C632" s="1" t="s">
        <v>15</v>
      </c>
    </row>
    <row r="633" spans="1:3">
      <c r="A633" s="1" t="s">
        <v>684</v>
      </c>
      <c r="B633" s="1" t="s">
        <v>684</v>
      </c>
      <c r="C633" s="1">
        <f>3720.00</f>
        <v>3720</v>
      </c>
    </row>
    <row r="634" spans="1:3">
      <c r="A634" s="1" t="s">
        <v>685</v>
      </c>
      <c r="B634" s="1" t="s">
        <v>685</v>
      </c>
      <c r="C634" s="1" t="s">
        <v>15</v>
      </c>
    </row>
    <row r="635" spans="1:3">
      <c r="A635" s="1" t="s">
        <v>686</v>
      </c>
      <c r="B635" s="1" t="s">
        <v>686</v>
      </c>
      <c r="C635" s="1">
        <f>4100.00</f>
        <v>4100</v>
      </c>
    </row>
    <row r="636" spans="1:3">
      <c r="A636" s="1" t="s">
        <v>687</v>
      </c>
      <c r="B636" s="1" t="s">
        <v>687</v>
      </c>
      <c r="C636" s="1">
        <f>13500.00</f>
        <v>13500</v>
      </c>
    </row>
    <row r="637" spans="1:3">
      <c r="A637" s="1" t="s">
        <v>688</v>
      </c>
      <c r="B637" s="1" t="s">
        <v>688</v>
      </c>
      <c r="C637" s="1">
        <f>800.00</f>
        <v>800</v>
      </c>
    </row>
    <row r="638" spans="1:3">
      <c r="A638" s="1" t="s">
        <v>689</v>
      </c>
      <c r="B638" s="1" t="s">
        <v>689</v>
      </c>
      <c r="C638" s="1">
        <f>4500.00</f>
        <v>4500</v>
      </c>
    </row>
    <row r="639" spans="1:3">
      <c r="A639" s="1" t="s">
        <v>690</v>
      </c>
      <c r="B639" s="1" t="s">
        <v>690</v>
      </c>
      <c r="C639" s="1">
        <f>1500.00</f>
        <v>1500</v>
      </c>
    </row>
    <row r="640" spans="1:3">
      <c r="A640" s="1" t="s">
        <v>691</v>
      </c>
      <c r="B640" s="1" t="s">
        <v>691</v>
      </c>
      <c r="C640" s="1" t="s">
        <v>15</v>
      </c>
    </row>
    <row r="641" spans="1:3">
      <c r="A641" s="1" t="s">
        <v>692</v>
      </c>
      <c r="B641" s="1" t="s">
        <v>692</v>
      </c>
      <c r="C641" s="1" t="s">
        <v>15</v>
      </c>
    </row>
    <row r="642" spans="1:3">
      <c r="A642" s="1" t="s">
        <v>693</v>
      </c>
      <c r="B642" s="1" t="s">
        <v>693</v>
      </c>
      <c r="C642" s="1" t="s">
        <v>15</v>
      </c>
    </row>
    <row r="643" spans="1:3">
      <c r="A643" s="1" t="s">
        <v>694</v>
      </c>
      <c r="B643" s="1" t="s">
        <v>694</v>
      </c>
      <c r="C643" s="1">
        <f>100.00</f>
        <v>100</v>
      </c>
    </row>
    <row r="644" spans="1:3">
      <c r="A644" s="1" t="s">
        <v>695</v>
      </c>
      <c r="B644" s="1" t="s">
        <v>695</v>
      </c>
      <c r="C644" s="1">
        <f>780.00</f>
        <v>780</v>
      </c>
    </row>
    <row r="645" spans="1:3">
      <c r="A645" s="1" t="s">
        <v>696</v>
      </c>
      <c r="B645" s="1" t="s">
        <v>696</v>
      </c>
      <c r="C645" s="1" t="s">
        <v>15</v>
      </c>
    </row>
    <row r="646" spans="1:3">
      <c r="A646" s="1" t="s">
        <v>697</v>
      </c>
      <c r="B646" s="1" t="s">
        <v>697</v>
      </c>
      <c r="C646" s="1">
        <f>4380.00</f>
        <v>4380</v>
      </c>
    </row>
    <row r="647" spans="1:3">
      <c r="A647" s="3" t="s">
        <v>698</v>
      </c>
      <c r="B647" s="1"/>
      <c r="C647" s="1"/>
    </row>
    <row r="648" spans="1:3">
      <c r="A648" s="1" t="s">
        <v>699</v>
      </c>
      <c r="B648" s="1" t="s">
        <v>699</v>
      </c>
      <c r="C648" s="1">
        <f>1215.00</f>
        <v>1215</v>
      </c>
    </row>
    <row r="649" spans="1:3">
      <c r="A649" s="1" t="s">
        <v>700</v>
      </c>
      <c r="B649" s="1" t="s">
        <v>700</v>
      </c>
      <c r="C649" s="1">
        <f>55.00</f>
        <v>55</v>
      </c>
    </row>
    <row r="650" spans="1:3">
      <c r="A650" s="1" t="s">
        <v>701</v>
      </c>
      <c r="B650" s="1" t="s">
        <v>701</v>
      </c>
      <c r="C650" s="1">
        <f>900.00</f>
        <v>900</v>
      </c>
    </row>
    <row r="651" spans="1:3">
      <c r="A651" s="1" t="s">
        <v>702</v>
      </c>
      <c r="B651" s="1" t="s">
        <v>702</v>
      </c>
      <c r="C651" s="1">
        <f>600.00</f>
        <v>600</v>
      </c>
    </row>
    <row r="652" spans="1:3">
      <c r="A652" s="1" t="s">
        <v>703</v>
      </c>
      <c r="B652" s="1" t="s">
        <v>703</v>
      </c>
      <c r="C652" s="1">
        <f>200.00</f>
        <v>200</v>
      </c>
    </row>
    <row r="653" spans="1:3">
      <c r="A653" s="1" t="s">
        <v>704</v>
      </c>
      <c r="B653" s="1" t="s">
        <v>704</v>
      </c>
      <c r="C653" s="1">
        <f>60.00</f>
        <v>60</v>
      </c>
    </row>
    <row r="654" spans="1:3">
      <c r="A654" s="1" t="s">
        <v>705</v>
      </c>
      <c r="B654" s="1" t="s">
        <v>705</v>
      </c>
      <c r="C654" s="1">
        <f>105.00</f>
        <v>105</v>
      </c>
    </row>
    <row r="655" spans="1:3">
      <c r="A655" s="1" t="s">
        <v>706</v>
      </c>
      <c r="B655" s="1" t="s">
        <v>706</v>
      </c>
      <c r="C655" s="1">
        <f>100.00</f>
        <v>100</v>
      </c>
    </row>
    <row r="656" spans="1:3">
      <c r="A656" s="1" t="s">
        <v>707</v>
      </c>
      <c r="B656" s="1" t="s">
        <v>707</v>
      </c>
      <c r="C656" s="1">
        <f>100.00</f>
        <v>100</v>
      </c>
    </row>
    <row r="657" spans="1:3">
      <c r="A657" s="1" t="s">
        <v>708</v>
      </c>
      <c r="B657" s="1" t="s">
        <v>708</v>
      </c>
      <c r="C657" s="1">
        <f>219.00</f>
        <v>219</v>
      </c>
    </row>
    <row r="658" spans="1:3">
      <c r="A658" s="1" t="s">
        <v>709</v>
      </c>
      <c r="B658" s="1" t="s">
        <v>709</v>
      </c>
      <c r="C658" s="1">
        <f>301.00</f>
        <v>301</v>
      </c>
    </row>
    <row r="659" spans="1:3">
      <c r="A659" s="1" t="s">
        <v>710</v>
      </c>
      <c r="B659" s="1" t="s">
        <v>710</v>
      </c>
      <c r="C659" s="1" t="s">
        <v>15</v>
      </c>
    </row>
    <row r="660" spans="1:3">
      <c r="A660" s="1" t="s">
        <v>711</v>
      </c>
      <c r="B660" s="1" t="s">
        <v>711</v>
      </c>
      <c r="C660" s="1">
        <f>60.00</f>
        <v>60</v>
      </c>
    </row>
    <row r="661" spans="1:3">
      <c r="A661" s="1" t="s">
        <v>712</v>
      </c>
      <c r="B661" s="1" t="s">
        <v>712</v>
      </c>
      <c r="C661" s="1" t="s">
        <v>15</v>
      </c>
    </row>
    <row r="662" spans="1:3">
      <c r="A662" s="1" t="s">
        <v>713</v>
      </c>
      <c r="B662" s="1" t="s">
        <v>713</v>
      </c>
      <c r="C662" s="1" t="s">
        <v>15</v>
      </c>
    </row>
    <row r="663" spans="1:3">
      <c r="A663" s="3" t="s">
        <v>714</v>
      </c>
      <c r="B663" s="1"/>
      <c r="C663" s="1"/>
    </row>
    <row r="664" spans="1:3">
      <c r="A664" s="1" t="s">
        <v>715</v>
      </c>
      <c r="B664" s="1" t="s">
        <v>715</v>
      </c>
      <c r="C664" s="1">
        <f>160.00</f>
        <v>160</v>
      </c>
    </row>
    <row r="665" spans="1:3">
      <c r="A665" s="1" t="s">
        <v>716</v>
      </c>
      <c r="B665" s="1" t="s">
        <v>716</v>
      </c>
      <c r="C665" s="1">
        <f>210.00</f>
        <v>210</v>
      </c>
    </row>
    <row r="666" spans="1:3">
      <c r="A666" s="1" t="s">
        <v>717</v>
      </c>
      <c r="B666" s="1" t="s">
        <v>717</v>
      </c>
      <c r="C666" s="1">
        <f>298.00</f>
        <v>298</v>
      </c>
    </row>
    <row r="667" spans="1:3">
      <c r="A667" s="1" t="s">
        <v>718</v>
      </c>
      <c r="B667" s="1" t="s">
        <v>718</v>
      </c>
      <c r="C667" s="1">
        <f>110.00</f>
        <v>110</v>
      </c>
    </row>
    <row r="668" spans="1:3">
      <c r="A668" s="1" t="s">
        <v>719</v>
      </c>
      <c r="B668" s="1" t="s">
        <v>719</v>
      </c>
      <c r="C668" s="1">
        <f>600.00</f>
        <v>600</v>
      </c>
    </row>
    <row r="669" spans="1:3">
      <c r="A669" s="1" t="s">
        <v>720</v>
      </c>
      <c r="B669" s="1" t="s">
        <v>720</v>
      </c>
      <c r="C669" s="1">
        <f>1200.00</f>
        <v>1200</v>
      </c>
    </row>
    <row r="670" spans="1:3">
      <c r="A670" s="1" t="s">
        <v>721</v>
      </c>
      <c r="B670" s="1" t="s">
        <v>721</v>
      </c>
      <c r="C670" s="1">
        <f>200.00</f>
        <v>200</v>
      </c>
    </row>
    <row r="671" spans="1:3">
      <c r="A671" s="1" t="s">
        <v>722</v>
      </c>
      <c r="B671" s="1" t="s">
        <v>722</v>
      </c>
      <c r="C671" s="1">
        <f>100.00</f>
        <v>100</v>
      </c>
    </row>
    <row r="672" spans="1:3">
      <c r="A672" s="1" t="s">
        <v>723</v>
      </c>
      <c r="B672" s="1" t="s">
        <v>723</v>
      </c>
      <c r="C672" s="1">
        <f>100.00</f>
        <v>100</v>
      </c>
    </row>
    <row r="673" spans="1:3">
      <c r="A673" s="1" t="s">
        <v>724</v>
      </c>
      <c r="B673" s="1" t="s">
        <v>724</v>
      </c>
      <c r="C673" s="1">
        <f>730.00</f>
        <v>730</v>
      </c>
    </row>
    <row r="674" spans="1:3">
      <c r="A674" s="1" t="s">
        <v>725</v>
      </c>
      <c r="B674" s="1" t="s">
        <v>725</v>
      </c>
      <c r="C674" s="1">
        <f>175.00</f>
        <v>175</v>
      </c>
    </row>
    <row r="675" spans="1:3">
      <c r="A675" s="1" t="s">
        <v>726</v>
      </c>
      <c r="B675" s="1" t="s">
        <v>726</v>
      </c>
      <c r="C675" s="1">
        <f>150.00</f>
        <v>150</v>
      </c>
    </row>
    <row r="676" spans="1:3">
      <c r="A676" s="1" t="s">
        <v>727</v>
      </c>
      <c r="B676" s="1" t="s">
        <v>727</v>
      </c>
      <c r="C676" s="1">
        <f>1330.00</f>
        <v>1330</v>
      </c>
    </row>
    <row r="677" spans="1:3">
      <c r="A677" s="1" t="s">
        <v>728</v>
      </c>
      <c r="B677" s="1" t="s">
        <v>728</v>
      </c>
      <c r="C677" s="1">
        <f>260.00</f>
        <v>260</v>
      </c>
    </row>
    <row r="678" spans="1:3">
      <c r="A678" s="1" t="s">
        <v>729</v>
      </c>
      <c r="B678" s="1" t="s">
        <v>729</v>
      </c>
      <c r="C678" s="1">
        <f>340.00</f>
        <v>340</v>
      </c>
    </row>
    <row r="679" spans="1:3">
      <c r="A679" s="1" t="s">
        <v>730</v>
      </c>
      <c r="B679" s="1" t="s">
        <v>730</v>
      </c>
      <c r="C679" s="1">
        <f>60.00</f>
        <v>60</v>
      </c>
    </row>
    <row r="680" spans="1:3">
      <c r="A680" s="1" t="s">
        <v>731</v>
      </c>
      <c r="B680" s="1" t="s">
        <v>731</v>
      </c>
      <c r="C680" s="1">
        <f>310.00</f>
        <v>310</v>
      </c>
    </row>
    <row r="681" spans="1:3">
      <c r="A681" s="1" t="s">
        <v>732</v>
      </c>
      <c r="B681" s="1" t="s">
        <v>732</v>
      </c>
      <c r="C681" s="1">
        <f>160.00</f>
        <v>160</v>
      </c>
    </row>
    <row r="682" spans="1:3">
      <c r="A682" s="3" t="s">
        <v>733</v>
      </c>
      <c r="B682" s="1"/>
      <c r="C682" s="1"/>
    </row>
    <row r="683" spans="1:3">
      <c r="A683" s="1" t="s">
        <v>734</v>
      </c>
      <c r="B683" s="1" t="s">
        <v>734</v>
      </c>
      <c r="C683" s="1">
        <f>120.00</f>
        <v>120</v>
      </c>
    </row>
    <row r="684" spans="1:3">
      <c r="A684" s="1" t="s">
        <v>735</v>
      </c>
      <c r="B684" s="1" t="s">
        <v>735</v>
      </c>
      <c r="C684" s="1">
        <f>228.00</f>
        <v>228</v>
      </c>
    </row>
    <row r="685" spans="1:3">
      <c r="A685" s="1" t="s">
        <v>736</v>
      </c>
      <c r="B685" s="1" t="s">
        <v>736</v>
      </c>
      <c r="C685" s="1">
        <f>1180.00</f>
        <v>1180</v>
      </c>
    </row>
    <row r="686" spans="1:3">
      <c r="A686" s="1" t="s">
        <v>737</v>
      </c>
      <c r="B686" s="1" t="s">
        <v>737</v>
      </c>
      <c r="C686" s="1">
        <f>90.00</f>
        <v>90</v>
      </c>
    </row>
    <row r="687" spans="1:3">
      <c r="A687" s="1" t="s">
        <v>738</v>
      </c>
      <c r="B687" s="1" t="s">
        <v>738</v>
      </c>
      <c r="C687" s="1">
        <f>70.00</f>
        <v>70</v>
      </c>
    </row>
    <row r="688" spans="1:3">
      <c r="A688" s="1" t="s">
        <v>739</v>
      </c>
      <c r="B688" s="1" t="s">
        <v>739</v>
      </c>
      <c r="C688" s="1">
        <f>800.00</f>
        <v>800</v>
      </c>
    </row>
    <row r="689" spans="1:3">
      <c r="A689" s="1" t="s">
        <v>740</v>
      </c>
      <c r="B689" s="1" t="s">
        <v>740</v>
      </c>
      <c r="C689" s="1">
        <f>350.00</f>
        <v>350</v>
      </c>
    </row>
    <row r="690" spans="1:3">
      <c r="A690" s="1" t="s">
        <v>741</v>
      </c>
      <c r="B690" s="1" t="s">
        <v>741</v>
      </c>
      <c r="C690" s="1">
        <f>1950.00</f>
        <v>1950</v>
      </c>
    </row>
    <row r="691" spans="1:3">
      <c r="A691" s="1" t="s">
        <v>742</v>
      </c>
      <c r="B691" s="1" t="s">
        <v>742</v>
      </c>
      <c r="C691" s="1">
        <f>240.00</f>
        <v>240</v>
      </c>
    </row>
    <row r="692" spans="1:3">
      <c r="A692" s="1" t="s">
        <v>743</v>
      </c>
      <c r="B692" s="1" t="s">
        <v>743</v>
      </c>
      <c r="C692" s="1">
        <f>1990.00</f>
        <v>1990</v>
      </c>
    </row>
    <row r="693" spans="1:3">
      <c r="A693" s="1" t="s">
        <v>744</v>
      </c>
      <c r="B693" s="1" t="s">
        <v>744</v>
      </c>
      <c r="C693" s="1">
        <f>1580.00</f>
        <v>1580</v>
      </c>
    </row>
    <row r="694" spans="1:3">
      <c r="A694" s="1" t="s">
        <v>745</v>
      </c>
      <c r="B694" s="1" t="s">
        <v>745</v>
      </c>
      <c r="C694" s="1">
        <f>598.00</f>
        <v>598</v>
      </c>
    </row>
    <row r="695" spans="1:3">
      <c r="A695" s="1" t="s">
        <v>746</v>
      </c>
      <c r="B695" s="1" t="s">
        <v>746</v>
      </c>
      <c r="C695" s="1">
        <f>610.00</f>
        <v>610</v>
      </c>
    </row>
    <row r="696" spans="1:3">
      <c r="A696" s="1" t="s">
        <v>747</v>
      </c>
      <c r="B696" s="1" t="s">
        <v>747</v>
      </c>
      <c r="C696" s="1">
        <f>620.00</f>
        <v>620</v>
      </c>
    </row>
    <row r="697" spans="1:3">
      <c r="A697" s="1" t="s">
        <v>748</v>
      </c>
      <c r="B697" s="1" t="s">
        <v>748</v>
      </c>
      <c r="C697" s="1">
        <f>590.00</f>
        <v>590</v>
      </c>
    </row>
    <row r="698" spans="1:3">
      <c r="A698" s="1" t="s">
        <v>749</v>
      </c>
      <c r="B698" s="1" t="s">
        <v>749</v>
      </c>
      <c r="C698" s="1">
        <f>140.00</f>
        <v>140</v>
      </c>
    </row>
    <row r="699" spans="1:3">
      <c r="A699" s="1" t="s">
        <v>750</v>
      </c>
      <c r="B699" s="1" t="s">
        <v>750</v>
      </c>
      <c r="C699" s="1">
        <f>880.00</f>
        <v>880</v>
      </c>
    </row>
    <row r="700" spans="1:3">
      <c r="A700" s="1" t="s">
        <v>751</v>
      </c>
      <c r="B700" s="1" t="s">
        <v>751</v>
      </c>
      <c r="C700" s="1">
        <f>90.00</f>
        <v>90</v>
      </c>
    </row>
    <row r="701" spans="1:3">
      <c r="A701" s="1" t="s">
        <v>752</v>
      </c>
      <c r="B701" s="1" t="s">
        <v>752</v>
      </c>
      <c r="C701" s="1">
        <f>1416.00</f>
        <v>1416</v>
      </c>
    </row>
    <row r="702" spans="1:3">
      <c r="A702" s="1" t="s">
        <v>753</v>
      </c>
      <c r="B702" s="1" t="s">
        <v>753</v>
      </c>
      <c r="C702" s="1">
        <f>249.00</f>
        <v>249</v>
      </c>
    </row>
    <row r="703" spans="1:3">
      <c r="A703" s="1" t="s">
        <v>754</v>
      </c>
      <c r="B703" s="1" t="s">
        <v>754</v>
      </c>
      <c r="C703" s="1">
        <f>450.00</f>
        <v>450</v>
      </c>
    </row>
    <row r="704" spans="1:3">
      <c r="A704" s="1" t="s">
        <v>755</v>
      </c>
      <c r="B704" s="1" t="s">
        <v>755</v>
      </c>
      <c r="C704" s="1">
        <f>195.00</f>
        <v>195</v>
      </c>
    </row>
    <row r="705" spans="1:3">
      <c r="A705" s="1" t="s">
        <v>756</v>
      </c>
      <c r="B705" s="1" t="s">
        <v>756</v>
      </c>
      <c r="C705" s="1">
        <f>150.00</f>
        <v>150</v>
      </c>
    </row>
    <row r="706" spans="1:3">
      <c r="A706" s="1" t="s">
        <v>757</v>
      </c>
      <c r="B706" s="1" t="s">
        <v>757</v>
      </c>
      <c r="C706" s="1">
        <f>470.00</f>
        <v>470</v>
      </c>
    </row>
    <row r="707" spans="1:3">
      <c r="A707" s="1" t="s">
        <v>758</v>
      </c>
      <c r="B707" s="1" t="s">
        <v>758</v>
      </c>
      <c r="C707" s="1">
        <f>596.00</f>
        <v>596</v>
      </c>
    </row>
    <row r="708" spans="1:3">
      <c r="A708" s="1" t="s">
        <v>759</v>
      </c>
      <c r="B708" s="1" t="s">
        <v>759</v>
      </c>
      <c r="C708" s="1">
        <f>390.00</f>
        <v>390</v>
      </c>
    </row>
    <row r="709" spans="1:3">
      <c r="A709" s="1" t="s">
        <v>760</v>
      </c>
      <c r="B709" s="1" t="s">
        <v>760</v>
      </c>
      <c r="C709" s="1">
        <f>2270.00</f>
        <v>2270</v>
      </c>
    </row>
    <row r="710" spans="1:3">
      <c r="A710" s="1" t="s">
        <v>761</v>
      </c>
      <c r="B710" s="1" t="s">
        <v>761</v>
      </c>
      <c r="C710" s="1">
        <f>440.00</f>
        <v>440</v>
      </c>
    </row>
    <row r="711" spans="1:3">
      <c r="A711" s="1" t="s">
        <v>762</v>
      </c>
      <c r="B711" s="1" t="s">
        <v>762</v>
      </c>
      <c r="C711" s="1">
        <f>750.00</f>
        <v>750</v>
      </c>
    </row>
    <row r="712" spans="1:3">
      <c r="A712" s="1" t="s">
        <v>763</v>
      </c>
      <c r="B712" s="1" t="s">
        <v>763</v>
      </c>
      <c r="C712" s="1" t="s">
        <v>15</v>
      </c>
    </row>
    <row r="713" spans="1:3">
      <c r="A713" s="1" t="s">
        <v>764</v>
      </c>
      <c r="B713" s="1" t="s">
        <v>764</v>
      </c>
      <c r="C713" s="1">
        <f>210.00</f>
        <v>210</v>
      </c>
    </row>
    <row r="714" spans="1:3">
      <c r="A714" s="1" t="s">
        <v>765</v>
      </c>
      <c r="B714" s="1" t="s">
        <v>765</v>
      </c>
      <c r="C714" s="1">
        <f>5200.00</f>
        <v>5200</v>
      </c>
    </row>
    <row r="715" spans="1:3">
      <c r="A715" s="1" t="s">
        <v>766</v>
      </c>
      <c r="B715" s="1" t="s">
        <v>766</v>
      </c>
      <c r="C715" s="1">
        <f>4900.00</f>
        <v>4900</v>
      </c>
    </row>
    <row r="716" spans="1:3">
      <c r="A716" s="1" t="s">
        <v>767</v>
      </c>
      <c r="B716" s="1" t="s">
        <v>767</v>
      </c>
      <c r="C716" s="1">
        <f>550.00</f>
        <v>550</v>
      </c>
    </row>
    <row r="717" spans="1:3">
      <c r="A717" s="1" t="s">
        <v>768</v>
      </c>
      <c r="B717" s="1" t="s">
        <v>768</v>
      </c>
      <c r="C717" s="1" t="s">
        <v>15</v>
      </c>
    </row>
    <row r="718" spans="1:3">
      <c r="A718" s="3" t="s">
        <v>769</v>
      </c>
      <c r="B718" s="1"/>
      <c r="C718" s="1"/>
    </row>
    <row r="719" spans="1:3">
      <c r="A719" s="1" t="s">
        <v>770</v>
      </c>
      <c r="B719" s="1" t="s">
        <v>770</v>
      </c>
      <c r="C719" s="1">
        <f>300.00</f>
        <v>300</v>
      </c>
    </row>
    <row r="720" spans="1:3">
      <c r="A720" s="1" t="s">
        <v>771</v>
      </c>
      <c r="B720" s="1" t="s">
        <v>771</v>
      </c>
      <c r="C720" s="1">
        <f>125.00</f>
        <v>125</v>
      </c>
    </row>
    <row r="721" spans="1:3">
      <c r="A721" s="1" t="s">
        <v>772</v>
      </c>
      <c r="B721" s="1" t="s">
        <v>772</v>
      </c>
      <c r="C721" s="1">
        <f>310.00</f>
        <v>310</v>
      </c>
    </row>
    <row r="722" spans="1:3">
      <c r="A722" s="1" t="s">
        <v>773</v>
      </c>
      <c r="B722" s="1" t="s">
        <v>773</v>
      </c>
      <c r="C722" s="1">
        <f>749.00</f>
        <v>749</v>
      </c>
    </row>
    <row r="723" spans="1:3">
      <c r="A723" s="1" t="s">
        <v>774</v>
      </c>
      <c r="B723" s="1" t="s">
        <v>774</v>
      </c>
      <c r="C723" s="1">
        <f>1404.20</f>
        <v>1404.2</v>
      </c>
    </row>
    <row r="724" spans="1:3">
      <c r="A724" s="1" t="s">
        <v>775</v>
      </c>
      <c r="B724" s="1" t="s">
        <v>775</v>
      </c>
      <c r="C724" s="1">
        <f>1870.00</f>
        <v>1870</v>
      </c>
    </row>
    <row r="725" spans="1:3">
      <c r="A725" s="1" t="s">
        <v>776</v>
      </c>
      <c r="B725" s="1" t="s">
        <v>776</v>
      </c>
      <c r="C725" s="1">
        <f>970.00</f>
        <v>970</v>
      </c>
    </row>
    <row r="726" spans="1:3">
      <c r="A726" s="1" t="s">
        <v>777</v>
      </c>
      <c r="B726" s="1" t="s">
        <v>777</v>
      </c>
      <c r="C726" s="1">
        <f>120.00</f>
        <v>120</v>
      </c>
    </row>
    <row r="727" spans="1:3">
      <c r="A727" s="1" t="s">
        <v>778</v>
      </c>
      <c r="B727" s="1" t="s">
        <v>778</v>
      </c>
      <c r="C727" s="1">
        <f>900.00</f>
        <v>900</v>
      </c>
    </row>
    <row r="728" spans="1:3">
      <c r="A728" s="1" t="s">
        <v>779</v>
      </c>
      <c r="B728" s="1" t="s">
        <v>779</v>
      </c>
      <c r="C728" s="1">
        <f>200.00</f>
        <v>200</v>
      </c>
    </row>
    <row r="729" spans="1:3">
      <c r="A729" s="1" t="s">
        <v>780</v>
      </c>
      <c r="B729" s="1" t="s">
        <v>780</v>
      </c>
      <c r="C729" s="1">
        <f>250.00</f>
        <v>250</v>
      </c>
    </row>
    <row r="730" spans="1:3">
      <c r="A730" s="3" t="s">
        <v>781</v>
      </c>
      <c r="B730" s="1"/>
      <c r="C730" s="1"/>
    </row>
    <row r="731" spans="1:3">
      <c r="A731" s="1" t="s">
        <v>782</v>
      </c>
      <c r="B731" s="1" t="s">
        <v>782</v>
      </c>
      <c r="C731" s="1">
        <f>2950.00</f>
        <v>2950</v>
      </c>
    </row>
    <row r="732" spans="1:3">
      <c r="A732" s="1" t="s">
        <v>783</v>
      </c>
      <c r="B732" s="1" t="s">
        <v>783</v>
      </c>
      <c r="C732" s="1">
        <f>60.00</f>
        <v>60</v>
      </c>
    </row>
    <row r="733" spans="1:3">
      <c r="A733" s="1" t="s">
        <v>784</v>
      </c>
      <c r="B733" s="1" t="s">
        <v>784</v>
      </c>
      <c r="C733" s="1">
        <f>2850.00</f>
        <v>2850</v>
      </c>
    </row>
    <row r="734" spans="1:3">
      <c r="A734" s="1" t="s">
        <v>785</v>
      </c>
      <c r="B734" s="1" t="s">
        <v>785</v>
      </c>
      <c r="C734" s="1">
        <f>80.00</f>
        <v>80</v>
      </c>
    </row>
    <row r="735" spans="1:3">
      <c r="A735" s="1" t="s">
        <v>786</v>
      </c>
      <c r="B735" s="1" t="s">
        <v>786</v>
      </c>
      <c r="C735" s="1">
        <f>1200.00</f>
        <v>1200</v>
      </c>
    </row>
    <row r="736" spans="1:3">
      <c r="A736" s="1" t="s">
        <v>787</v>
      </c>
      <c r="B736" s="1" t="s">
        <v>787</v>
      </c>
      <c r="C736" s="1">
        <f>440.00</f>
        <v>440</v>
      </c>
    </row>
    <row r="737" spans="1:3">
      <c r="A737" s="1" t="s">
        <v>788</v>
      </c>
      <c r="B737" s="1" t="s">
        <v>788</v>
      </c>
      <c r="C737" s="1">
        <f>140.00</f>
        <v>140</v>
      </c>
    </row>
    <row r="738" spans="1:3">
      <c r="A738" s="1" t="s">
        <v>789</v>
      </c>
      <c r="B738" s="1" t="s">
        <v>789</v>
      </c>
      <c r="C738" s="1">
        <f>1500.00</f>
        <v>1500</v>
      </c>
    </row>
    <row r="739" spans="1:3">
      <c r="A739" s="1" t="s">
        <v>790</v>
      </c>
      <c r="B739" s="1" t="s">
        <v>790</v>
      </c>
      <c r="C739" s="1">
        <f>220.00</f>
        <v>220</v>
      </c>
    </row>
    <row r="740" spans="1:3">
      <c r="A740" s="1" t="s">
        <v>791</v>
      </c>
      <c r="B740" s="1" t="s">
        <v>791</v>
      </c>
      <c r="C740" s="1">
        <f>2650.00</f>
        <v>2650</v>
      </c>
    </row>
    <row r="741" spans="1:3">
      <c r="A741" s="1" t="s">
        <v>792</v>
      </c>
      <c r="B741" s="1" t="s">
        <v>792</v>
      </c>
      <c r="C741" s="1">
        <f>970.00</f>
        <v>970</v>
      </c>
    </row>
    <row r="742" spans="1:3">
      <c r="A742" s="1" t="s">
        <v>793</v>
      </c>
      <c r="B742" s="1" t="s">
        <v>793</v>
      </c>
      <c r="C742" s="1">
        <f>220.00</f>
        <v>220</v>
      </c>
    </row>
    <row r="743" spans="1:3">
      <c r="A743" s="1" t="s">
        <v>794</v>
      </c>
      <c r="B743" s="1" t="s">
        <v>794</v>
      </c>
      <c r="C743" s="1">
        <f>80.00</f>
        <v>80</v>
      </c>
    </row>
    <row r="744" spans="1:3">
      <c r="A744" s="1" t="s">
        <v>795</v>
      </c>
      <c r="B744" s="1" t="s">
        <v>795</v>
      </c>
      <c r="C744" s="1">
        <f>155.00</f>
        <v>155</v>
      </c>
    </row>
    <row r="745" spans="1:3">
      <c r="A745" s="1" t="s">
        <v>796</v>
      </c>
      <c r="B745" s="1" t="s">
        <v>796</v>
      </c>
      <c r="C745" s="1">
        <f>120.00</f>
        <v>120</v>
      </c>
    </row>
    <row r="746" spans="1:3">
      <c r="A746" s="1" t="s">
        <v>797</v>
      </c>
      <c r="B746" s="1" t="s">
        <v>797</v>
      </c>
      <c r="C746" s="1">
        <f>155.00</f>
        <v>155</v>
      </c>
    </row>
    <row r="747" spans="1:3">
      <c r="A747" s="1" t="s">
        <v>798</v>
      </c>
      <c r="B747" s="1" t="s">
        <v>798</v>
      </c>
      <c r="C747" s="1">
        <f>55.00</f>
        <v>55</v>
      </c>
    </row>
    <row r="748" spans="1:3">
      <c r="A748" s="1" t="s">
        <v>799</v>
      </c>
      <c r="B748" s="1" t="s">
        <v>799</v>
      </c>
      <c r="C748" s="1">
        <f>110.00</f>
        <v>110</v>
      </c>
    </row>
    <row r="749" spans="1:3">
      <c r="A749" s="1" t="s">
        <v>800</v>
      </c>
      <c r="B749" s="1" t="s">
        <v>800</v>
      </c>
      <c r="C749" s="1">
        <f>100.00</f>
        <v>100</v>
      </c>
    </row>
    <row r="750" spans="1:3">
      <c r="A750" s="1" t="s">
        <v>801</v>
      </c>
      <c r="B750" s="1" t="s">
        <v>801</v>
      </c>
      <c r="C750" s="1">
        <f>1100.00</f>
        <v>1100</v>
      </c>
    </row>
    <row r="751" spans="1:3">
      <c r="A751" s="1" t="s">
        <v>802</v>
      </c>
      <c r="B751" s="1" t="s">
        <v>802</v>
      </c>
      <c r="C751" s="1">
        <f>150.00</f>
        <v>150</v>
      </c>
    </row>
    <row r="752" spans="1:3">
      <c r="A752" s="1" t="s">
        <v>803</v>
      </c>
      <c r="B752" s="1" t="s">
        <v>803</v>
      </c>
      <c r="C752" s="1">
        <f>90.00</f>
        <v>90</v>
      </c>
    </row>
    <row r="753" spans="1:3">
      <c r="A753" s="1" t="s">
        <v>804</v>
      </c>
      <c r="B753" s="1" t="s">
        <v>804</v>
      </c>
      <c r="C753" s="1">
        <f>6700.00</f>
        <v>6700</v>
      </c>
    </row>
    <row r="754" spans="1:3">
      <c r="A754" s="1" t="s">
        <v>805</v>
      </c>
      <c r="B754" s="1" t="s">
        <v>805</v>
      </c>
      <c r="C754" s="1">
        <f>9450.00</f>
        <v>9450</v>
      </c>
    </row>
    <row r="755" spans="1:3">
      <c r="A755" s="1" t="s">
        <v>806</v>
      </c>
      <c r="B755" s="1" t="s">
        <v>806</v>
      </c>
      <c r="C755" s="1">
        <f>4080.00</f>
        <v>4080</v>
      </c>
    </row>
    <row r="756" spans="1:3">
      <c r="A756" s="1" t="s">
        <v>807</v>
      </c>
      <c r="B756" s="1" t="s">
        <v>807</v>
      </c>
      <c r="C756" s="1">
        <f>1100.00</f>
        <v>1100</v>
      </c>
    </row>
    <row r="757" spans="1:3">
      <c r="A757" s="1" t="s">
        <v>808</v>
      </c>
      <c r="B757" s="1" t="s">
        <v>808</v>
      </c>
      <c r="C757" s="1">
        <f>760.00</f>
        <v>760</v>
      </c>
    </row>
    <row r="758" spans="1:3">
      <c r="A758" s="1" t="s">
        <v>809</v>
      </c>
      <c r="B758" s="1" t="s">
        <v>809</v>
      </c>
      <c r="C758" s="1">
        <f>1360.00</f>
        <v>1360</v>
      </c>
    </row>
    <row r="759" spans="1:3">
      <c r="A759" s="1" t="s">
        <v>810</v>
      </c>
      <c r="B759" s="1" t="s">
        <v>810</v>
      </c>
      <c r="C759" s="1">
        <f>230.00</f>
        <v>230</v>
      </c>
    </row>
    <row r="760" spans="1:3">
      <c r="A760" s="1" t="s">
        <v>811</v>
      </c>
      <c r="B760" s="1" t="s">
        <v>811</v>
      </c>
      <c r="C760" s="1">
        <f>7450.00</f>
        <v>7450</v>
      </c>
    </row>
    <row r="761" spans="1:3">
      <c r="A761" s="1" t="s">
        <v>812</v>
      </c>
      <c r="B761" s="1" t="s">
        <v>812</v>
      </c>
      <c r="C761" s="1">
        <f>852.00</f>
        <v>852</v>
      </c>
    </row>
    <row r="762" spans="1:3">
      <c r="A762" s="1" t="s">
        <v>813</v>
      </c>
      <c r="B762" s="1" t="s">
        <v>813</v>
      </c>
      <c r="C762" s="1">
        <f>140.00</f>
        <v>140</v>
      </c>
    </row>
    <row r="763" spans="1:3">
      <c r="A763" s="3" t="s">
        <v>814</v>
      </c>
      <c r="B763" s="1"/>
      <c r="C763" s="1"/>
    </row>
    <row r="764" spans="1:3">
      <c r="A764" s="1" t="s">
        <v>815</v>
      </c>
      <c r="B764" s="1" t="s">
        <v>815</v>
      </c>
      <c r="C764" s="1">
        <f>730.00</f>
        <v>730</v>
      </c>
    </row>
    <row r="765" spans="1:3">
      <c r="A765" s="1" t="s">
        <v>816</v>
      </c>
      <c r="B765" s="1" t="s">
        <v>817</v>
      </c>
      <c r="C765" s="1">
        <f>160.00</f>
        <v>160</v>
      </c>
    </row>
    <row r="766" spans="1:3">
      <c r="A766" s="1" t="s">
        <v>818</v>
      </c>
      <c r="B766" s="1" t="s">
        <v>818</v>
      </c>
      <c r="C766" s="1">
        <f>1500.00</f>
        <v>1500</v>
      </c>
    </row>
    <row r="767" spans="1:3">
      <c r="A767" s="1" t="s">
        <v>819</v>
      </c>
      <c r="B767" s="1" t="s">
        <v>820</v>
      </c>
      <c r="C767" s="1">
        <f>400.00</f>
        <v>400</v>
      </c>
    </row>
    <row r="768" spans="1:3">
      <c r="A768" s="1" t="s">
        <v>821</v>
      </c>
      <c r="B768" s="1" t="s">
        <v>822</v>
      </c>
      <c r="C768" s="1">
        <f>238.00</f>
        <v>238</v>
      </c>
    </row>
    <row r="769" spans="1:3">
      <c r="A769" s="1" t="s">
        <v>823</v>
      </c>
      <c r="B769" s="1" t="s">
        <v>824</v>
      </c>
      <c r="C769" s="1">
        <f>436.00</f>
        <v>436</v>
      </c>
    </row>
    <row r="770" spans="1:3">
      <c r="A770" s="1" t="s">
        <v>825</v>
      </c>
      <c r="B770" s="1" t="s">
        <v>826</v>
      </c>
      <c r="C770" s="1">
        <f>340.00</f>
        <v>340</v>
      </c>
    </row>
    <row r="771" spans="1:3">
      <c r="A771" s="1" t="s">
        <v>827</v>
      </c>
      <c r="B771" s="1" t="s">
        <v>828</v>
      </c>
      <c r="C771" s="1">
        <f>1716.00</f>
        <v>1716</v>
      </c>
    </row>
    <row r="772" spans="1:3">
      <c r="A772" s="1" t="s">
        <v>829</v>
      </c>
      <c r="B772" s="1" t="s">
        <v>830</v>
      </c>
      <c r="C772" s="1">
        <f>333.00</f>
        <v>333</v>
      </c>
    </row>
    <row r="773" spans="1:3">
      <c r="A773" s="1" t="s">
        <v>831</v>
      </c>
      <c r="B773" s="1" t="s">
        <v>832</v>
      </c>
      <c r="C773" s="1">
        <f>640.00</f>
        <v>640</v>
      </c>
    </row>
    <row r="774" spans="1:3">
      <c r="A774" s="1" t="s">
        <v>833</v>
      </c>
      <c r="B774" s="1" t="s">
        <v>834</v>
      </c>
      <c r="C774" s="1">
        <f>806.00</f>
        <v>806</v>
      </c>
    </row>
    <row r="775" spans="1:3">
      <c r="A775" s="1" t="s">
        <v>835</v>
      </c>
      <c r="B775" s="1" t="s">
        <v>835</v>
      </c>
      <c r="C775" s="1">
        <f>156.00</f>
        <v>156</v>
      </c>
    </row>
    <row r="776" spans="1:3">
      <c r="A776" s="1" t="s">
        <v>836</v>
      </c>
      <c r="B776" s="1" t="s">
        <v>836</v>
      </c>
      <c r="C776" s="1">
        <f>100.00</f>
        <v>100</v>
      </c>
    </row>
    <row r="777" spans="1:3">
      <c r="A777" s="1" t="s">
        <v>837</v>
      </c>
      <c r="B777" s="1" t="s">
        <v>838</v>
      </c>
      <c r="C777" s="1">
        <f>1670.00</f>
        <v>1670</v>
      </c>
    </row>
    <row r="778" spans="1:3">
      <c r="A778" s="1" t="s">
        <v>839</v>
      </c>
      <c r="B778" s="1" t="s">
        <v>840</v>
      </c>
      <c r="C778" s="1">
        <f>490.00</f>
        <v>490</v>
      </c>
    </row>
    <row r="779" spans="1:3">
      <c r="A779" s="1" t="s">
        <v>841</v>
      </c>
      <c r="B779" s="1" t="s">
        <v>842</v>
      </c>
      <c r="C779" s="1">
        <f>102.00</f>
        <v>102</v>
      </c>
    </row>
    <row r="780" spans="1:3">
      <c r="A780" s="1" t="s">
        <v>843</v>
      </c>
      <c r="B780" s="1" t="s">
        <v>843</v>
      </c>
      <c r="C780" s="1">
        <f>208.00</f>
        <v>208</v>
      </c>
    </row>
    <row r="781" spans="1:3">
      <c r="A781" s="1" t="s">
        <v>844</v>
      </c>
      <c r="B781" s="1" t="s">
        <v>844</v>
      </c>
      <c r="C781" s="1">
        <f>550.00</f>
        <v>550</v>
      </c>
    </row>
    <row r="782" spans="1:3">
      <c r="A782" s="1" t="s">
        <v>845</v>
      </c>
      <c r="B782" s="1" t="s">
        <v>845</v>
      </c>
      <c r="C782" s="1">
        <f>350.00</f>
        <v>350</v>
      </c>
    </row>
    <row r="783" spans="1:3">
      <c r="A783" s="1" t="s">
        <v>846</v>
      </c>
      <c r="B783" s="1" t="s">
        <v>846</v>
      </c>
      <c r="C783" s="1">
        <f>210.00</f>
        <v>210</v>
      </c>
    </row>
    <row r="784" spans="1:3">
      <c r="A784" s="1" t="s">
        <v>847</v>
      </c>
      <c r="B784" s="1" t="s">
        <v>848</v>
      </c>
      <c r="C784" s="1">
        <f>560.00</f>
        <v>560</v>
      </c>
    </row>
    <row r="785" spans="1:3">
      <c r="A785" s="1" t="s">
        <v>849</v>
      </c>
      <c r="B785" s="1" t="s">
        <v>850</v>
      </c>
      <c r="C785" s="1">
        <f>340.00</f>
        <v>340</v>
      </c>
    </row>
    <row r="786" spans="1:3">
      <c r="A786" s="1" t="s">
        <v>851</v>
      </c>
      <c r="B786" s="1" t="s">
        <v>851</v>
      </c>
      <c r="C786" s="1">
        <f>145.00</f>
        <v>145</v>
      </c>
    </row>
    <row r="787" spans="1:3">
      <c r="A787" s="1" t="s">
        <v>852</v>
      </c>
      <c r="B787" s="1" t="s">
        <v>852</v>
      </c>
      <c r="C787" s="1">
        <f>163.00</f>
        <v>163</v>
      </c>
    </row>
    <row r="788" spans="1:3">
      <c r="A788" s="1" t="s">
        <v>853</v>
      </c>
      <c r="B788" s="1" t="s">
        <v>853</v>
      </c>
      <c r="C788" s="1">
        <f>100.00</f>
        <v>100</v>
      </c>
    </row>
    <row r="789" spans="1:3">
      <c r="A789" s="1" t="s">
        <v>854</v>
      </c>
      <c r="B789" s="1" t="s">
        <v>854</v>
      </c>
      <c r="C789" s="1">
        <f>320.00</f>
        <v>320</v>
      </c>
    </row>
    <row r="790" spans="1:3">
      <c r="A790" s="1" t="s">
        <v>855</v>
      </c>
      <c r="B790" s="1" t="s">
        <v>855</v>
      </c>
      <c r="C790" s="1">
        <f>250.00</f>
        <v>250</v>
      </c>
    </row>
    <row r="791" spans="1:3">
      <c r="A791" s="1" t="s">
        <v>856</v>
      </c>
      <c r="B791" s="1" t="s">
        <v>856</v>
      </c>
      <c r="C791" s="1" t="s">
        <v>15</v>
      </c>
    </row>
    <row r="792" spans="1:3">
      <c r="A792" s="1" t="s">
        <v>857</v>
      </c>
      <c r="B792" s="1" t="s">
        <v>857</v>
      </c>
      <c r="C792" s="1">
        <f>310.00</f>
        <v>310</v>
      </c>
    </row>
    <row r="793" spans="1:3">
      <c r="A793" s="1" t="s">
        <v>858</v>
      </c>
      <c r="B793" s="1" t="s">
        <v>858</v>
      </c>
      <c r="C793" s="1">
        <f>150.00</f>
        <v>150</v>
      </c>
    </row>
    <row r="794" spans="1:3">
      <c r="A794" s="1" t="s">
        <v>859</v>
      </c>
      <c r="B794" s="1" t="s">
        <v>859</v>
      </c>
      <c r="C794" s="1">
        <f>150.00</f>
        <v>150</v>
      </c>
    </row>
    <row r="795" spans="1:3">
      <c r="A795" s="1" t="s">
        <v>860</v>
      </c>
      <c r="B795" s="1" t="s">
        <v>860</v>
      </c>
      <c r="C795" s="1">
        <f>100.00</f>
        <v>100</v>
      </c>
    </row>
    <row r="796" spans="1:3">
      <c r="A796" s="1" t="s">
        <v>861</v>
      </c>
      <c r="B796" s="1" t="s">
        <v>861</v>
      </c>
      <c r="C796" s="1">
        <f>100.00</f>
        <v>100</v>
      </c>
    </row>
    <row r="797" spans="1:3">
      <c r="A797" s="1" t="s">
        <v>862</v>
      </c>
      <c r="B797" s="1" t="s">
        <v>862</v>
      </c>
      <c r="C797" s="1">
        <f>200.00</f>
        <v>200</v>
      </c>
    </row>
    <row r="798" spans="1:3">
      <c r="A798" s="1" t="s">
        <v>863</v>
      </c>
      <c r="B798" s="1" t="s">
        <v>863</v>
      </c>
      <c r="C798" s="1">
        <f>194.00</f>
        <v>194</v>
      </c>
    </row>
    <row r="799" spans="1:3">
      <c r="A799" s="1" t="s">
        <v>864</v>
      </c>
      <c r="B799" s="1" t="s">
        <v>864</v>
      </c>
      <c r="C799" s="1">
        <f>600.00</f>
        <v>600</v>
      </c>
    </row>
    <row r="800" spans="1:3">
      <c r="A800" s="3" t="s">
        <v>865</v>
      </c>
      <c r="B800" s="1"/>
      <c r="C800" s="1"/>
    </row>
    <row r="801" spans="1:3">
      <c r="A801" s="1" t="s">
        <v>866</v>
      </c>
      <c r="B801" s="1" t="s">
        <v>866</v>
      </c>
      <c r="C801" s="1">
        <f>300.00</f>
        <v>300</v>
      </c>
    </row>
    <row r="802" spans="1:3">
      <c r="A802" s="1" t="s">
        <v>867</v>
      </c>
      <c r="B802" s="1" t="s">
        <v>867</v>
      </c>
      <c r="C802" s="1">
        <f>2000.00</f>
        <v>2000</v>
      </c>
    </row>
    <row r="803" spans="1:3">
      <c r="A803" s="1" t="s">
        <v>868</v>
      </c>
      <c r="B803" s="1" t="s">
        <v>868</v>
      </c>
      <c r="C803" s="1">
        <f>6300.00</f>
        <v>6300</v>
      </c>
    </row>
    <row r="804" spans="1:3">
      <c r="A804" s="1" t="s">
        <v>869</v>
      </c>
      <c r="B804" s="1" t="s">
        <v>869</v>
      </c>
      <c r="C804" s="1">
        <f>2250.00</f>
        <v>2250</v>
      </c>
    </row>
    <row r="805" spans="1:3">
      <c r="A805" s="1" t="s">
        <v>870</v>
      </c>
      <c r="B805" s="1" t="s">
        <v>870</v>
      </c>
      <c r="C805" s="1">
        <f>6500.00</f>
        <v>6500</v>
      </c>
    </row>
    <row r="806" spans="1:3">
      <c r="A806" s="1" t="s">
        <v>871</v>
      </c>
      <c r="B806" s="1" t="s">
        <v>871</v>
      </c>
      <c r="C806" s="1">
        <f>1970.00</f>
        <v>1970</v>
      </c>
    </row>
    <row r="807" spans="1:3">
      <c r="A807" s="1" t="s">
        <v>872</v>
      </c>
      <c r="B807" s="1" t="s">
        <v>872</v>
      </c>
      <c r="C807" s="1">
        <f>6000.00</f>
        <v>6000</v>
      </c>
    </row>
    <row r="808" spans="1:3">
      <c r="A808" s="1" t="s">
        <v>873</v>
      </c>
      <c r="B808" s="1" t="s">
        <v>873</v>
      </c>
      <c r="C808" s="1">
        <f>2900.00</f>
        <v>2900</v>
      </c>
    </row>
    <row r="809" spans="1:3">
      <c r="A809" s="1" t="s">
        <v>874</v>
      </c>
      <c r="B809" s="1" t="s">
        <v>874</v>
      </c>
      <c r="C809" s="1">
        <f>5200.00</f>
        <v>5200</v>
      </c>
    </row>
    <row r="810" spans="1:3">
      <c r="A810" s="1" t="s">
        <v>875</v>
      </c>
      <c r="B810" s="1" t="s">
        <v>875</v>
      </c>
      <c r="C810" s="1">
        <f>660.00</f>
        <v>660</v>
      </c>
    </row>
    <row r="811" spans="1:3">
      <c r="A811" s="1" t="s">
        <v>876</v>
      </c>
      <c r="B811" s="1" t="s">
        <v>876</v>
      </c>
      <c r="C811" s="1">
        <f>6200.00</f>
        <v>6200</v>
      </c>
    </row>
    <row r="812" spans="1:3">
      <c r="A812" s="1" t="s">
        <v>877</v>
      </c>
      <c r="B812" s="1" t="s">
        <v>877</v>
      </c>
      <c r="C812" s="1">
        <f>5600.00</f>
        <v>5600</v>
      </c>
    </row>
    <row r="813" spans="1:3">
      <c r="A813" s="1" t="s">
        <v>878</v>
      </c>
      <c r="B813" s="1" t="s">
        <v>878</v>
      </c>
      <c r="C813" s="1">
        <f>3000.00</f>
        <v>3000</v>
      </c>
    </row>
    <row r="814" spans="1:3">
      <c r="A814" s="1" t="s">
        <v>879</v>
      </c>
      <c r="B814" s="1" t="s">
        <v>879</v>
      </c>
      <c r="C814" s="1">
        <f>1600.00</f>
        <v>1600</v>
      </c>
    </row>
    <row r="815" spans="1:3">
      <c r="A815" s="1" t="s">
        <v>880</v>
      </c>
      <c r="B815" s="1" t="s">
        <v>880</v>
      </c>
      <c r="C815" s="1">
        <f>8000.00</f>
        <v>8000</v>
      </c>
    </row>
    <row r="816" spans="1:3">
      <c r="A816" s="1" t="s">
        <v>881</v>
      </c>
      <c r="B816" s="1" t="s">
        <v>881</v>
      </c>
      <c r="C816" s="1">
        <f>17310.00</f>
        <v>17310</v>
      </c>
    </row>
    <row r="817" spans="1:3">
      <c r="A817" s="1" t="s">
        <v>882</v>
      </c>
      <c r="B817" s="1" t="s">
        <v>882</v>
      </c>
      <c r="C817" s="1">
        <f>10000.00</f>
        <v>10000</v>
      </c>
    </row>
    <row r="818" spans="1:3">
      <c r="A818" s="1" t="s">
        <v>883</v>
      </c>
      <c r="B818" s="1" t="s">
        <v>883</v>
      </c>
      <c r="C818" s="1">
        <f>2760.00</f>
        <v>2760</v>
      </c>
    </row>
    <row r="819" spans="1:3">
      <c r="A819" s="1" t="s">
        <v>884</v>
      </c>
      <c r="B819" s="1" t="s">
        <v>884</v>
      </c>
      <c r="C819" s="1">
        <f>1400.00</f>
        <v>1400</v>
      </c>
    </row>
    <row r="820" spans="1:3">
      <c r="A820" s="3" t="s">
        <v>885</v>
      </c>
      <c r="B820" s="1"/>
      <c r="C820" s="1"/>
    </row>
    <row r="821" spans="1:3">
      <c r="A821" s="1" t="s">
        <v>886</v>
      </c>
      <c r="B821" s="1" t="s">
        <v>886</v>
      </c>
      <c r="C821" s="1">
        <f>11900.00</f>
        <v>11900</v>
      </c>
    </row>
    <row r="822" spans="1:3">
      <c r="A822" s="1" t="s">
        <v>887</v>
      </c>
      <c r="B822" s="1" t="s">
        <v>887</v>
      </c>
      <c r="C822" s="1">
        <f>4300.00</f>
        <v>4300</v>
      </c>
    </row>
    <row r="823" spans="1:3">
      <c r="A823" s="1" t="s">
        <v>888</v>
      </c>
      <c r="B823" s="1" t="s">
        <v>888</v>
      </c>
      <c r="C823" s="1">
        <f>1320.00</f>
        <v>1320</v>
      </c>
    </row>
    <row r="824" spans="1:3">
      <c r="A824" s="1" t="s">
        <v>889</v>
      </c>
      <c r="B824" s="1" t="s">
        <v>889</v>
      </c>
      <c r="C824" s="1">
        <f>2000.00</f>
        <v>2000</v>
      </c>
    </row>
    <row r="825" spans="1:3">
      <c r="A825" s="1" t="s">
        <v>890</v>
      </c>
      <c r="B825" s="1" t="s">
        <v>890</v>
      </c>
      <c r="C825" s="1">
        <f>1000.00</f>
        <v>1000</v>
      </c>
    </row>
    <row r="826" spans="1:3">
      <c r="A826" s="1" t="s">
        <v>891</v>
      </c>
      <c r="B826" s="1" t="s">
        <v>891</v>
      </c>
      <c r="C826" s="1">
        <f>9900.00</f>
        <v>9900</v>
      </c>
    </row>
    <row r="827" spans="1:3">
      <c r="A827" s="1" t="s">
        <v>892</v>
      </c>
      <c r="B827" s="1" t="s">
        <v>893</v>
      </c>
      <c r="C827" s="1">
        <f>14100.00</f>
        <v>14100</v>
      </c>
    </row>
    <row r="828" spans="1:3">
      <c r="A828" s="1" t="s">
        <v>894</v>
      </c>
      <c r="B828" s="1" t="s">
        <v>894</v>
      </c>
      <c r="C828" s="1">
        <f>1580.00</f>
        <v>1580</v>
      </c>
    </row>
    <row r="829" spans="1:3">
      <c r="A829" s="1" t="s">
        <v>895</v>
      </c>
      <c r="B829" s="1" t="s">
        <v>895</v>
      </c>
      <c r="C829" s="1">
        <f>1480.00</f>
        <v>1480</v>
      </c>
    </row>
    <row r="830" spans="1:3">
      <c r="A830" s="1" t="s">
        <v>896</v>
      </c>
      <c r="B830" s="1" t="s">
        <v>896</v>
      </c>
      <c r="C830" s="1">
        <f>950.00</f>
        <v>950</v>
      </c>
    </row>
    <row r="831" spans="1:3">
      <c r="A831" s="1" t="s">
        <v>897</v>
      </c>
      <c r="B831" s="1" t="s">
        <v>897</v>
      </c>
      <c r="C831" s="1">
        <f>840.00</f>
        <v>840</v>
      </c>
    </row>
    <row r="832" spans="1:3">
      <c r="A832" s="1" t="s">
        <v>898</v>
      </c>
      <c r="B832" s="1" t="s">
        <v>898</v>
      </c>
      <c r="C832" s="1">
        <f>4900.00</f>
        <v>4900</v>
      </c>
    </row>
    <row r="833" spans="1:3">
      <c r="A833" s="1" t="s">
        <v>899</v>
      </c>
      <c r="B833" s="1" t="s">
        <v>899</v>
      </c>
      <c r="C833" s="1">
        <f>23300.00</f>
        <v>23300</v>
      </c>
    </row>
    <row r="834" spans="1:3">
      <c r="A834" s="1" t="s">
        <v>900</v>
      </c>
      <c r="B834" s="1" t="s">
        <v>900</v>
      </c>
      <c r="C834" s="1">
        <f>60.00</f>
        <v>60</v>
      </c>
    </row>
    <row r="835" spans="1:3">
      <c r="A835" s="1" t="s">
        <v>901</v>
      </c>
      <c r="B835" s="1" t="s">
        <v>901</v>
      </c>
      <c r="C835" s="1">
        <f>350.00</f>
        <v>350</v>
      </c>
    </row>
    <row r="836" spans="1:3">
      <c r="A836" s="1" t="s">
        <v>902</v>
      </c>
      <c r="B836" s="1" t="s">
        <v>902</v>
      </c>
      <c r="C836" s="1">
        <f>1210.00</f>
        <v>1210</v>
      </c>
    </row>
    <row r="837" spans="1:3">
      <c r="A837" s="1" t="s">
        <v>903</v>
      </c>
      <c r="B837" s="1" t="s">
        <v>903</v>
      </c>
      <c r="C837" s="1">
        <f>2220.00</f>
        <v>2220</v>
      </c>
    </row>
    <row r="838" spans="1:3">
      <c r="A838" s="1" t="s">
        <v>904</v>
      </c>
      <c r="B838" s="1" t="s">
        <v>904</v>
      </c>
      <c r="C838" s="1">
        <f>14500.00</f>
        <v>14500</v>
      </c>
    </row>
    <row r="839" spans="1:3">
      <c r="A839" s="1" t="s">
        <v>905</v>
      </c>
      <c r="B839" s="1" t="s">
        <v>905</v>
      </c>
      <c r="C839" s="1">
        <f>9700.00</f>
        <v>9700</v>
      </c>
    </row>
    <row r="840" spans="1:3">
      <c r="A840" s="1" t="s">
        <v>906</v>
      </c>
      <c r="B840" s="1" t="s">
        <v>906</v>
      </c>
      <c r="C840" s="1">
        <f>2400.00</f>
        <v>2400</v>
      </c>
    </row>
    <row r="841" spans="1:3">
      <c r="A841" s="1" t="s">
        <v>907</v>
      </c>
      <c r="B841" s="1" t="s">
        <v>907</v>
      </c>
      <c r="C841" s="1">
        <f>16800.00</f>
        <v>16800</v>
      </c>
    </row>
    <row r="842" spans="1:3">
      <c r="A842" s="1" t="s">
        <v>908</v>
      </c>
      <c r="B842" s="1" t="s">
        <v>908</v>
      </c>
      <c r="C842" s="1">
        <f>1520.00</f>
        <v>1520</v>
      </c>
    </row>
    <row r="843" spans="1:3">
      <c r="A843" s="1" t="s">
        <v>909</v>
      </c>
      <c r="B843" s="1" t="s">
        <v>909</v>
      </c>
      <c r="C843" s="1">
        <f>3000.00</f>
        <v>3000</v>
      </c>
    </row>
    <row r="844" spans="1:3">
      <c r="A844" s="1" t="s">
        <v>910</v>
      </c>
      <c r="B844" s="1" t="s">
        <v>910</v>
      </c>
      <c r="C844" s="1">
        <f>1200.00</f>
        <v>1200</v>
      </c>
    </row>
    <row r="845" spans="1:3">
      <c r="A845" s="1" t="s">
        <v>911</v>
      </c>
      <c r="B845" s="1" t="s">
        <v>911</v>
      </c>
      <c r="C845" s="1">
        <f>2240.00</f>
        <v>2240</v>
      </c>
    </row>
    <row r="846" spans="1:3">
      <c r="A846" s="1" t="s">
        <v>912</v>
      </c>
      <c r="B846" s="1" t="s">
        <v>912</v>
      </c>
      <c r="C846" s="1">
        <f>300.00</f>
        <v>300</v>
      </c>
    </row>
    <row r="847" spans="1:3">
      <c r="A847" s="1" t="s">
        <v>913</v>
      </c>
      <c r="B847" s="1" t="s">
        <v>913</v>
      </c>
      <c r="C847" s="1" t="s">
        <v>15</v>
      </c>
    </row>
    <row r="848" spans="1:3">
      <c r="A848" s="1" t="s">
        <v>914</v>
      </c>
      <c r="B848" s="1" t="s">
        <v>914</v>
      </c>
      <c r="C848" s="1">
        <f>9500.00</f>
        <v>9500</v>
      </c>
    </row>
    <row r="849" spans="1:3">
      <c r="A849" s="1" t="s">
        <v>915</v>
      </c>
      <c r="B849" s="1" t="s">
        <v>915</v>
      </c>
      <c r="C849" s="1">
        <f>1900.00</f>
        <v>1900</v>
      </c>
    </row>
    <row r="850" spans="1:3">
      <c r="A850" s="1" t="s">
        <v>916</v>
      </c>
      <c r="B850" s="1" t="s">
        <v>916</v>
      </c>
      <c r="C850" s="1">
        <f>1000.00</f>
        <v>1000</v>
      </c>
    </row>
    <row r="851" spans="1:3">
      <c r="A851" s="1" t="s">
        <v>917</v>
      </c>
      <c r="B851" s="1" t="s">
        <v>917</v>
      </c>
      <c r="C851" s="1">
        <f>2280.00</f>
        <v>2280</v>
      </c>
    </row>
    <row r="852" spans="1:3">
      <c r="A852" s="1" t="s">
        <v>918</v>
      </c>
      <c r="B852" s="1" t="s">
        <v>918</v>
      </c>
      <c r="C852" s="1">
        <f>19000.00</f>
        <v>19000</v>
      </c>
    </row>
    <row r="853" spans="1:3">
      <c r="A853" s="1" t="s">
        <v>919</v>
      </c>
      <c r="B853" s="1" t="s">
        <v>919</v>
      </c>
      <c r="C853" s="1">
        <f>2520.00</f>
        <v>2520</v>
      </c>
    </row>
    <row r="854" spans="1:3">
      <c r="A854" s="1" t="s">
        <v>920</v>
      </c>
      <c r="B854" s="1" t="s">
        <v>920</v>
      </c>
      <c r="C854" s="1">
        <f>6700.00</f>
        <v>6700</v>
      </c>
    </row>
    <row r="855" spans="1:3">
      <c r="A855" s="1" t="s">
        <v>921</v>
      </c>
      <c r="B855" s="1" t="s">
        <v>921</v>
      </c>
      <c r="C855" s="1">
        <f>1210.00</f>
        <v>1210</v>
      </c>
    </row>
    <row r="856" spans="1:3">
      <c r="A856" s="3" t="s">
        <v>922</v>
      </c>
      <c r="B856" s="1"/>
      <c r="C856" s="1"/>
    </row>
    <row r="857" spans="1:3">
      <c r="A857" s="1" t="s">
        <v>923</v>
      </c>
      <c r="B857" s="1" t="s">
        <v>923</v>
      </c>
      <c r="C857" s="1">
        <f>950.00</f>
        <v>950</v>
      </c>
    </row>
    <row r="858" spans="1:3">
      <c r="A858" s="1" t="s">
        <v>924</v>
      </c>
      <c r="B858" s="1" t="s">
        <v>924</v>
      </c>
      <c r="C858" s="1">
        <f>4860.00</f>
        <v>4860</v>
      </c>
    </row>
    <row r="859" spans="1:3">
      <c r="A859" s="1" t="s">
        <v>925</v>
      </c>
      <c r="B859" s="1" t="s">
        <v>925</v>
      </c>
      <c r="C859" s="1">
        <f>4860.00</f>
        <v>4860</v>
      </c>
    </row>
    <row r="860" spans="1:3">
      <c r="A860" s="1" t="s">
        <v>926</v>
      </c>
      <c r="B860" s="1" t="s">
        <v>927</v>
      </c>
      <c r="C860" s="1">
        <f>4860.00</f>
        <v>4860</v>
      </c>
    </row>
    <row r="861" spans="1:3">
      <c r="A861" s="1" t="s">
        <v>928</v>
      </c>
      <c r="B861" s="1" t="s">
        <v>928</v>
      </c>
      <c r="C861" s="1">
        <f>3200.00</f>
        <v>3200</v>
      </c>
    </row>
    <row r="862" spans="1:3">
      <c r="A862" s="1" t="s">
        <v>929</v>
      </c>
      <c r="B862" s="1" t="s">
        <v>929</v>
      </c>
      <c r="C862" s="1">
        <f>70.00</f>
        <v>70</v>
      </c>
    </row>
    <row r="863" spans="1:3">
      <c r="A863" s="1" t="s">
        <v>930</v>
      </c>
      <c r="B863" s="1" t="s">
        <v>930</v>
      </c>
      <c r="C863" s="1">
        <f>140.00</f>
        <v>140</v>
      </c>
    </row>
    <row r="864" spans="1:3">
      <c r="A864" s="1" t="s">
        <v>931</v>
      </c>
      <c r="B864" s="1" t="s">
        <v>932</v>
      </c>
      <c r="C864" s="1">
        <f>457.00</f>
        <v>457</v>
      </c>
    </row>
    <row r="865" spans="1:3">
      <c r="A865" s="1" t="s">
        <v>933</v>
      </c>
      <c r="B865" s="1" t="s">
        <v>933</v>
      </c>
      <c r="C865" s="1">
        <f>2890.00</f>
        <v>2890</v>
      </c>
    </row>
    <row r="866" spans="1:3">
      <c r="A866" s="1" t="s">
        <v>934</v>
      </c>
      <c r="B866" s="1" t="s">
        <v>934</v>
      </c>
      <c r="C866" s="1">
        <f>220.00</f>
        <v>220</v>
      </c>
    </row>
    <row r="867" spans="1:3">
      <c r="A867" s="1" t="s">
        <v>935</v>
      </c>
      <c r="B867" s="1" t="s">
        <v>936</v>
      </c>
      <c r="C867" s="1">
        <f>200.00</f>
        <v>200</v>
      </c>
    </row>
    <row r="868" spans="1:3">
      <c r="A868" s="1" t="s">
        <v>937</v>
      </c>
      <c r="B868" s="1" t="s">
        <v>938</v>
      </c>
      <c r="C868" s="1">
        <f>156.00</f>
        <v>156</v>
      </c>
    </row>
    <row r="869" spans="1:3">
      <c r="A869" s="1" t="s">
        <v>939</v>
      </c>
      <c r="B869" s="1" t="s">
        <v>940</v>
      </c>
      <c r="C869" s="1">
        <f>156.00</f>
        <v>156</v>
      </c>
    </row>
    <row r="870" spans="1:3">
      <c r="A870" s="1" t="s">
        <v>941</v>
      </c>
      <c r="B870" s="1" t="s">
        <v>942</v>
      </c>
      <c r="C870" s="1">
        <f>180.00</f>
        <v>180</v>
      </c>
    </row>
    <row r="871" spans="1:3">
      <c r="A871" s="1" t="s">
        <v>943</v>
      </c>
      <c r="B871" s="1" t="s">
        <v>943</v>
      </c>
      <c r="C871" s="1">
        <f>54.00</f>
        <v>54</v>
      </c>
    </row>
    <row r="872" spans="1:3">
      <c r="A872" s="1" t="s">
        <v>944</v>
      </c>
      <c r="B872" s="1" t="s">
        <v>944</v>
      </c>
      <c r="C872" s="1">
        <f>95.00</f>
        <v>95</v>
      </c>
    </row>
    <row r="873" spans="1:3">
      <c r="A873" s="1" t="s">
        <v>945</v>
      </c>
      <c r="B873" s="1" t="s">
        <v>945</v>
      </c>
      <c r="C873" s="1">
        <f>85.00</f>
        <v>85</v>
      </c>
    </row>
    <row r="874" spans="1:3">
      <c r="A874" s="1" t="s">
        <v>946</v>
      </c>
      <c r="B874" s="1" t="s">
        <v>947</v>
      </c>
      <c r="C874" s="1">
        <f>105.00</f>
        <v>105</v>
      </c>
    </row>
    <row r="875" spans="1:3">
      <c r="A875" s="1" t="s">
        <v>948</v>
      </c>
      <c r="B875" s="1" t="s">
        <v>948</v>
      </c>
      <c r="C875" s="1">
        <f>55.00</f>
        <v>55</v>
      </c>
    </row>
    <row r="876" spans="1:3">
      <c r="A876" s="1" t="s">
        <v>949</v>
      </c>
      <c r="B876" s="1" t="s">
        <v>949</v>
      </c>
      <c r="C876" s="1">
        <f>2565.00</f>
        <v>2565</v>
      </c>
    </row>
    <row r="877" spans="1:3">
      <c r="A877" s="1" t="s">
        <v>950</v>
      </c>
      <c r="B877" s="1" t="s">
        <v>950</v>
      </c>
      <c r="C877" s="1">
        <f>990.00</f>
        <v>990</v>
      </c>
    </row>
    <row r="878" spans="1:3">
      <c r="A878" s="1" t="s">
        <v>951</v>
      </c>
      <c r="B878" s="1" t="s">
        <v>951</v>
      </c>
      <c r="C878" s="1">
        <f>150.00</f>
        <v>150</v>
      </c>
    </row>
    <row r="879" spans="1:3">
      <c r="A879" s="1" t="s">
        <v>952</v>
      </c>
      <c r="B879" s="1" t="s">
        <v>952</v>
      </c>
      <c r="C879" s="1">
        <f>244.00</f>
        <v>244</v>
      </c>
    </row>
    <row r="880" spans="1:3">
      <c r="A880" s="1" t="s">
        <v>953</v>
      </c>
      <c r="B880" s="1" t="s">
        <v>953</v>
      </c>
      <c r="C880" s="1">
        <f>8950.00</f>
        <v>8950</v>
      </c>
    </row>
    <row r="881" spans="1:3">
      <c r="A881" s="1" t="s">
        <v>954</v>
      </c>
      <c r="B881" s="1" t="s">
        <v>954</v>
      </c>
      <c r="C881" s="1">
        <f>2000.00</f>
        <v>2000</v>
      </c>
    </row>
    <row r="882" spans="1:3">
      <c r="A882" s="1" t="s">
        <v>955</v>
      </c>
      <c r="B882" s="1" t="s">
        <v>956</v>
      </c>
      <c r="C882" s="1">
        <f>18210.00</f>
        <v>18210</v>
      </c>
    </row>
    <row r="883" spans="1:3">
      <c r="A883" s="1" t="s">
        <v>957</v>
      </c>
      <c r="B883" s="1" t="s">
        <v>957</v>
      </c>
      <c r="C883" s="1">
        <f>100.00</f>
        <v>100</v>
      </c>
    </row>
    <row r="884" spans="1:3">
      <c r="A884" s="1" t="s">
        <v>958</v>
      </c>
      <c r="B884" s="1" t="s">
        <v>958</v>
      </c>
      <c r="C884" s="1">
        <f>380.00</f>
        <v>380</v>
      </c>
    </row>
    <row r="885" spans="1:3">
      <c r="A885" s="1" t="s">
        <v>959</v>
      </c>
      <c r="B885" s="1" t="s">
        <v>959</v>
      </c>
      <c r="C885" s="1">
        <f>180.00</f>
        <v>180</v>
      </c>
    </row>
    <row r="886" spans="1:3">
      <c r="A886" s="1" t="s">
        <v>960</v>
      </c>
      <c r="B886" s="1" t="s">
        <v>960</v>
      </c>
      <c r="C886" s="1">
        <f>300.00</f>
        <v>300</v>
      </c>
    </row>
    <row r="887" spans="1:3">
      <c r="A887" s="1" t="s">
        <v>961</v>
      </c>
      <c r="B887" s="1" t="s">
        <v>961</v>
      </c>
      <c r="C887" s="1">
        <f>300.00</f>
        <v>300</v>
      </c>
    </row>
    <row r="888" spans="1:3">
      <c r="A888" s="1" t="s">
        <v>962</v>
      </c>
      <c r="B888" s="1" t="s">
        <v>962</v>
      </c>
      <c r="C888" s="1">
        <f>300.00</f>
        <v>300</v>
      </c>
    </row>
    <row r="889" spans="1:3">
      <c r="A889" s="1" t="s">
        <v>963</v>
      </c>
      <c r="B889" s="1" t="s">
        <v>963</v>
      </c>
      <c r="C889" s="1">
        <f>100.00</f>
        <v>100</v>
      </c>
    </row>
    <row r="890" spans="1:3">
      <c r="A890" s="1" t="s">
        <v>964</v>
      </c>
      <c r="B890" s="1" t="s">
        <v>964</v>
      </c>
      <c r="C890" s="1">
        <f>30.00</f>
        <v>30</v>
      </c>
    </row>
    <row r="891" spans="1:3">
      <c r="A891" s="1" t="s">
        <v>965</v>
      </c>
      <c r="B891" s="1" t="s">
        <v>965</v>
      </c>
      <c r="C891" s="1">
        <f>30.00</f>
        <v>30</v>
      </c>
    </row>
    <row r="892" spans="1:3">
      <c r="A892" s="1" t="s">
        <v>966</v>
      </c>
      <c r="B892" s="1" t="s">
        <v>966</v>
      </c>
      <c r="C892" s="1">
        <f>30.00</f>
        <v>30</v>
      </c>
    </row>
    <row r="893" spans="1:3">
      <c r="A893" s="1" t="s">
        <v>967</v>
      </c>
      <c r="B893" s="1" t="s">
        <v>968</v>
      </c>
      <c r="C893" s="1">
        <f>1850.00</f>
        <v>1850</v>
      </c>
    </row>
    <row r="894" spans="1:3">
      <c r="A894" s="1" t="s">
        <v>969</v>
      </c>
      <c r="B894" s="1" t="s">
        <v>969</v>
      </c>
      <c r="C894" s="1">
        <f>1650.00</f>
        <v>1650</v>
      </c>
    </row>
    <row r="895" spans="1:3">
      <c r="A895" s="1" t="s">
        <v>970</v>
      </c>
      <c r="B895" s="1" t="s">
        <v>970</v>
      </c>
      <c r="C895" s="1">
        <f>500.00</f>
        <v>500</v>
      </c>
    </row>
    <row r="896" spans="1:3">
      <c r="A896" s="1" t="s">
        <v>971</v>
      </c>
      <c r="B896" s="1" t="s">
        <v>971</v>
      </c>
      <c r="C896" s="1">
        <f>500.00</f>
        <v>500</v>
      </c>
    </row>
    <row r="897" spans="1:3">
      <c r="A897" s="1" t="s">
        <v>972</v>
      </c>
      <c r="B897" s="1" t="s">
        <v>972</v>
      </c>
      <c r="C897" s="1">
        <f>3960.00</f>
        <v>3960</v>
      </c>
    </row>
    <row r="898" spans="1:3">
      <c r="A898" s="1" t="s">
        <v>973</v>
      </c>
      <c r="B898" s="1" t="s">
        <v>973</v>
      </c>
      <c r="C898" s="1">
        <f>910.00</f>
        <v>910</v>
      </c>
    </row>
    <row r="899" spans="1:3">
      <c r="A899" s="1" t="s">
        <v>974</v>
      </c>
      <c r="B899" s="1" t="s">
        <v>974</v>
      </c>
      <c r="C899" s="1">
        <f>1810.00</f>
        <v>1810</v>
      </c>
    </row>
    <row r="900" spans="1:3">
      <c r="A900" s="1" t="s">
        <v>975</v>
      </c>
      <c r="B900" s="1" t="s">
        <v>975</v>
      </c>
      <c r="C900" s="1">
        <f>1720.00</f>
        <v>1720</v>
      </c>
    </row>
    <row r="901" spans="1:3">
      <c r="A901" s="1" t="s">
        <v>976</v>
      </c>
      <c r="B901" s="1" t="s">
        <v>977</v>
      </c>
      <c r="C901" s="1">
        <f>40.00</f>
        <v>40</v>
      </c>
    </row>
    <row r="902" spans="1:3">
      <c r="A902" s="1" t="s">
        <v>978</v>
      </c>
      <c r="B902" s="1" t="s">
        <v>978</v>
      </c>
      <c r="C902" s="1">
        <f>4940.00</f>
        <v>4940</v>
      </c>
    </row>
    <row r="903" spans="1:3">
      <c r="A903" s="1" t="s">
        <v>979</v>
      </c>
      <c r="B903" s="1" t="s">
        <v>927</v>
      </c>
      <c r="C903" s="1">
        <f>5200.00</f>
        <v>5200</v>
      </c>
    </row>
    <row r="904" spans="1:3">
      <c r="A904" s="1" t="s">
        <v>980</v>
      </c>
      <c r="B904" s="1" t="s">
        <v>980</v>
      </c>
      <c r="C904" s="1">
        <f>18990.00</f>
        <v>18990</v>
      </c>
    </row>
    <row r="905" spans="1:3">
      <c r="A905" s="1" t="s">
        <v>981</v>
      </c>
      <c r="B905" s="1" t="s">
        <v>982</v>
      </c>
      <c r="C905" s="1">
        <f>2330.00</f>
        <v>2330</v>
      </c>
    </row>
    <row r="906" spans="1:3">
      <c r="A906" s="1" t="s">
        <v>983</v>
      </c>
      <c r="B906" s="1" t="s">
        <v>984</v>
      </c>
      <c r="C906" s="1">
        <f>3890.00</f>
        <v>3890</v>
      </c>
    </row>
    <row r="907" spans="1:3">
      <c r="A907" s="1" t="s">
        <v>985</v>
      </c>
      <c r="B907" s="1" t="s">
        <v>985</v>
      </c>
      <c r="C907" s="1">
        <f>9900.00</f>
        <v>9900</v>
      </c>
    </row>
    <row r="908" spans="1:3">
      <c r="A908" s="1" t="s">
        <v>986</v>
      </c>
      <c r="B908" s="1" t="s">
        <v>986</v>
      </c>
      <c r="C908" s="1">
        <f>2750.00</f>
        <v>2750</v>
      </c>
    </row>
    <row r="909" spans="1:3">
      <c r="A909" s="1" t="s">
        <v>987</v>
      </c>
      <c r="B909" s="1" t="s">
        <v>987</v>
      </c>
      <c r="C909" s="1" t="s">
        <v>15</v>
      </c>
    </row>
    <row r="910" spans="1:3">
      <c r="A910" s="1" t="s">
        <v>988</v>
      </c>
      <c r="B910" s="1" t="s">
        <v>988</v>
      </c>
      <c r="C910" s="1">
        <f>19100.00</f>
        <v>19100</v>
      </c>
    </row>
    <row r="911" spans="1:3">
      <c r="A911" s="1" t="s">
        <v>989</v>
      </c>
      <c r="B911" s="1" t="s">
        <v>989</v>
      </c>
      <c r="C911" s="1">
        <f>8100.00</f>
        <v>8100</v>
      </c>
    </row>
    <row r="912" spans="1:3">
      <c r="A912" s="1" t="s">
        <v>990</v>
      </c>
      <c r="B912" s="1" t="s">
        <v>990</v>
      </c>
      <c r="C912" s="1">
        <f>8100.00</f>
        <v>8100</v>
      </c>
    </row>
    <row r="913" spans="1:3">
      <c r="A913" s="1" t="s">
        <v>991</v>
      </c>
      <c r="B913" s="1" t="s">
        <v>992</v>
      </c>
      <c r="C913" s="1">
        <f>1750.00</f>
        <v>1750</v>
      </c>
    </row>
    <row r="914" spans="1:3">
      <c r="A914" s="1" t="s">
        <v>993</v>
      </c>
      <c r="B914" s="1" t="s">
        <v>994</v>
      </c>
      <c r="C914" s="1">
        <f>590.00</f>
        <v>590</v>
      </c>
    </row>
    <row r="915" spans="1:3">
      <c r="A915" s="1" t="s">
        <v>995</v>
      </c>
      <c r="B915" s="1" t="s">
        <v>995</v>
      </c>
      <c r="C915" s="1">
        <f>650.00</f>
        <v>650</v>
      </c>
    </row>
    <row r="916" spans="1:3">
      <c r="A916" s="1" t="s">
        <v>996</v>
      </c>
      <c r="B916" s="1" t="s">
        <v>996</v>
      </c>
      <c r="C916" s="1">
        <f>190.00</f>
        <v>190</v>
      </c>
    </row>
    <row r="917" spans="1:3">
      <c r="A917" s="1" t="s">
        <v>997</v>
      </c>
      <c r="B917" s="1" t="s">
        <v>997</v>
      </c>
      <c r="C917" s="1">
        <f>51200.00</f>
        <v>51200</v>
      </c>
    </row>
    <row r="918" spans="1:3">
      <c r="A918" s="1" t="s">
        <v>998</v>
      </c>
      <c r="B918" s="1" t="s">
        <v>998</v>
      </c>
      <c r="C918" s="1">
        <f>56700.00</f>
        <v>56700</v>
      </c>
    </row>
    <row r="919" spans="1:3">
      <c r="A919" s="1" t="s">
        <v>999</v>
      </c>
      <c r="B919" s="1" t="s">
        <v>999</v>
      </c>
      <c r="C919" s="1">
        <f>1120.00</f>
        <v>1120</v>
      </c>
    </row>
    <row r="920" spans="1:3">
      <c r="A920" s="1" t="s">
        <v>1000</v>
      </c>
      <c r="B920" s="1" t="s">
        <v>1000</v>
      </c>
      <c r="C920" s="1">
        <f>5240.00</f>
        <v>5240</v>
      </c>
    </row>
    <row r="921" spans="1:3">
      <c r="A921" s="1" t="s">
        <v>1001</v>
      </c>
      <c r="B921" s="1" t="s">
        <v>1001</v>
      </c>
      <c r="C921" s="1">
        <f>600.00</f>
        <v>600</v>
      </c>
    </row>
    <row r="922" spans="1:3">
      <c r="A922" s="1" t="s">
        <v>1002</v>
      </c>
      <c r="B922" s="1" t="s">
        <v>1002</v>
      </c>
      <c r="C922" s="1">
        <f>15900.00</f>
        <v>15900</v>
      </c>
    </row>
    <row r="923" spans="1:3">
      <c r="A923" s="1" t="s">
        <v>1003</v>
      </c>
      <c r="B923" s="1" t="s">
        <v>1003</v>
      </c>
      <c r="C923" s="1">
        <f>16110.00</f>
        <v>16110</v>
      </c>
    </row>
    <row r="924" spans="1:3">
      <c r="A924" s="1" t="s">
        <v>1004</v>
      </c>
      <c r="B924" s="1" t="s">
        <v>1004</v>
      </c>
      <c r="C924" s="1">
        <f>3430.00</f>
        <v>3430</v>
      </c>
    </row>
    <row r="925" spans="1:3">
      <c r="A925" s="1" t="s">
        <v>1005</v>
      </c>
      <c r="B925" s="1" t="s">
        <v>1005</v>
      </c>
      <c r="C925" s="1" t="s">
        <v>15</v>
      </c>
    </row>
    <row r="926" spans="1:3">
      <c r="A926" s="1" t="s">
        <v>1006</v>
      </c>
      <c r="B926" s="1" t="s">
        <v>1006</v>
      </c>
      <c r="C926" s="1">
        <f>200.00</f>
        <v>200</v>
      </c>
    </row>
    <row r="927" spans="1:3">
      <c r="A927" s="1" t="s">
        <v>1007</v>
      </c>
      <c r="B927" s="1" t="s">
        <v>1007</v>
      </c>
      <c r="C927" s="1">
        <f>350.00</f>
        <v>350</v>
      </c>
    </row>
    <row r="928" spans="1:3">
      <c r="A928" s="1" t="s">
        <v>1008</v>
      </c>
      <c r="B928" s="1" t="s">
        <v>1008</v>
      </c>
      <c r="C928" s="1" t="s">
        <v>15</v>
      </c>
    </row>
    <row r="929" spans="1:3">
      <c r="A929" s="1" t="s">
        <v>1009</v>
      </c>
      <c r="B929" s="1" t="s">
        <v>1009</v>
      </c>
      <c r="C929" s="1" t="s">
        <v>15</v>
      </c>
    </row>
    <row r="930" spans="1:3">
      <c r="A930" s="1" t="s">
        <v>1010</v>
      </c>
      <c r="B930" s="1" t="s">
        <v>1010</v>
      </c>
      <c r="C930" s="1">
        <f>80.00</f>
        <v>80</v>
      </c>
    </row>
    <row r="931" spans="1:3">
      <c r="A931" s="3" t="s">
        <v>1011</v>
      </c>
      <c r="B931" s="1"/>
      <c r="C931" s="1"/>
    </row>
    <row r="932" spans="1:3">
      <c r="A932" s="1" t="s">
        <v>1012</v>
      </c>
      <c r="B932" s="1" t="s">
        <v>1013</v>
      </c>
      <c r="C932" s="1">
        <f>162.00</f>
        <v>162</v>
      </c>
    </row>
    <row r="933" spans="1:3">
      <c r="A933" s="1" t="s">
        <v>1014</v>
      </c>
      <c r="B933" s="1" t="s">
        <v>1015</v>
      </c>
      <c r="C933" s="1">
        <f>260.00</f>
        <v>260</v>
      </c>
    </row>
    <row r="934" spans="1:3">
      <c r="A934" s="1" t="s">
        <v>1016</v>
      </c>
      <c r="B934" s="1" t="s">
        <v>1017</v>
      </c>
      <c r="C934" s="1">
        <f>141.00</f>
        <v>141</v>
      </c>
    </row>
    <row r="935" spans="1:3">
      <c r="A935" s="1" t="s">
        <v>1018</v>
      </c>
      <c r="B935" s="1" t="s">
        <v>1018</v>
      </c>
      <c r="C935" s="1">
        <f>250.00</f>
        <v>250</v>
      </c>
    </row>
    <row r="936" spans="1:3">
      <c r="A936" s="1" t="s">
        <v>1019</v>
      </c>
      <c r="B936" s="1" t="s">
        <v>1020</v>
      </c>
      <c r="C936" s="1">
        <f>250.00</f>
        <v>250</v>
      </c>
    </row>
    <row r="937" spans="1:3">
      <c r="A937" s="1" t="s">
        <v>1021</v>
      </c>
      <c r="B937" s="1" t="s">
        <v>1022</v>
      </c>
      <c r="C937" s="1">
        <f>141.00</f>
        <v>141</v>
      </c>
    </row>
    <row r="938" spans="1:3">
      <c r="A938" s="1" t="s">
        <v>1023</v>
      </c>
      <c r="B938" s="1" t="s">
        <v>1023</v>
      </c>
      <c r="C938" s="1">
        <f>250.00</f>
        <v>250</v>
      </c>
    </row>
    <row r="939" spans="1:3">
      <c r="A939" s="1" t="s">
        <v>1024</v>
      </c>
      <c r="B939" s="1" t="s">
        <v>1025</v>
      </c>
      <c r="C939" s="1">
        <f>270.00</f>
        <v>270</v>
      </c>
    </row>
    <row r="940" spans="1:3">
      <c r="A940" s="1" t="s">
        <v>1026</v>
      </c>
      <c r="B940" s="1" t="s">
        <v>1026</v>
      </c>
      <c r="C940" s="1">
        <f>350.00</f>
        <v>350</v>
      </c>
    </row>
    <row r="941" spans="1:3">
      <c r="A941" s="1" t="s">
        <v>1027</v>
      </c>
      <c r="B941" s="1" t="s">
        <v>1027</v>
      </c>
      <c r="C941" s="1">
        <f>320.00</f>
        <v>320</v>
      </c>
    </row>
    <row r="942" spans="1:3">
      <c r="A942" s="1" t="s">
        <v>1028</v>
      </c>
      <c r="B942" s="1" t="s">
        <v>1028</v>
      </c>
      <c r="C942" s="1" t="s">
        <v>15</v>
      </c>
    </row>
    <row r="943" spans="1:3">
      <c r="A943" s="1" t="s">
        <v>1029</v>
      </c>
      <c r="B943" s="1" t="s">
        <v>1030</v>
      </c>
      <c r="C943" s="1">
        <f>220.00</f>
        <v>220</v>
      </c>
    </row>
    <row r="944" spans="1:3">
      <c r="A944" s="1" t="s">
        <v>1031</v>
      </c>
      <c r="B944" s="1" t="s">
        <v>1032</v>
      </c>
      <c r="C944" s="1">
        <f>290.00</f>
        <v>290</v>
      </c>
    </row>
    <row r="945" spans="1:3">
      <c r="A945" s="1" t="s">
        <v>1033</v>
      </c>
      <c r="B945" s="1" t="s">
        <v>1034</v>
      </c>
      <c r="C945" s="1">
        <f>850.00</f>
        <v>850</v>
      </c>
    </row>
    <row r="946" spans="1:3">
      <c r="A946" s="1" t="s">
        <v>1035</v>
      </c>
      <c r="B946" s="1" t="s">
        <v>1035</v>
      </c>
      <c r="C946" s="1">
        <f>1310.00</f>
        <v>1310</v>
      </c>
    </row>
    <row r="947" spans="1:3">
      <c r="A947" s="1" t="s">
        <v>1036</v>
      </c>
      <c r="B947" s="1" t="s">
        <v>1037</v>
      </c>
      <c r="C947" s="1">
        <f>1460.00</f>
        <v>1460</v>
      </c>
    </row>
    <row r="948" spans="1:3">
      <c r="A948" s="1" t="s">
        <v>1038</v>
      </c>
      <c r="B948" s="1" t="s">
        <v>1038</v>
      </c>
      <c r="C948" s="1">
        <f>250.00</f>
        <v>250</v>
      </c>
    </row>
    <row r="949" spans="1:3">
      <c r="A949" s="1" t="s">
        <v>1039</v>
      </c>
      <c r="B949" s="1" t="s">
        <v>1039</v>
      </c>
      <c r="C949" s="1">
        <f>250.00</f>
        <v>250</v>
      </c>
    </row>
    <row r="950" spans="1:3">
      <c r="A950" s="1" t="s">
        <v>1040</v>
      </c>
      <c r="B950" s="1" t="s">
        <v>1040</v>
      </c>
      <c r="C950" s="1">
        <f>190.00</f>
        <v>190</v>
      </c>
    </row>
    <row r="951" spans="1:3">
      <c r="A951" s="1" t="s">
        <v>1041</v>
      </c>
      <c r="B951" s="1" t="s">
        <v>1041</v>
      </c>
      <c r="C951" s="1">
        <f>250.00</f>
        <v>250</v>
      </c>
    </row>
    <row r="952" spans="1:3">
      <c r="A952" s="1" t="s">
        <v>1042</v>
      </c>
      <c r="B952" s="1" t="s">
        <v>1042</v>
      </c>
      <c r="C952" s="1">
        <f>250.00</f>
        <v>250</v>
      </c>
    </row>
    <row r="953" spans="1:3">
      <c r="A953" s="1" t="s">
        <v>1043</v>
      </c>
      <c r="B953" s="1" t="s">
        <v>1044</v>
      </c>
      <c r="C953" s="1">
        <f>168.00</f>
        <v>168</v>
      </c>
    </row>
    <row r="954" spans="1:3">
      <c r="A954" s="1" t="s">
        <v>1045</v>
      </c>
      <c r="B954" s="1" t="s">
        <v>1046</v>
      </c>
      <c r="C954" s="1">
        <f>180.00</f>
        <v>180</v>
      </c>
    </row>
    <row r="955" spans="1:3">
      <c r="A955" s="1" t="s">
        <v>1047</v>
      </c>
      <c r="B955" s="1" t="s">
        <v>1047</v>
      </c>
      <c r="C955" s="1">
        <f>250.00</f>
        <v>250</v>
      </c>
    </row>
    <row r="956" spans="1:3">
      <c r="A956" s="1" t="s">
        <v>1048</v>
      </c>
      <c r="B956" s="1" t="s">
        <v>1048</v>
      </c>
      <c r="C956" s="1">
        <f>3500.00</f>
        <v>3500</v>
      </c>
    </row>
    <row r="957" spans="1:3">
      <c r="A957" s="1" t="s">
        <v>1049</v>
      </c>
      <c r="B957" s="1" t="s">
        <v>1049</v>
      </c>
      <c r="C957" s="1">
        <f>250.00</f>
        <v>250</v>
      </c>
    </row>
    <row r="958" spans="1:3">
      <c r="A958" s="1" t="s">
        <v>1050</v>
      </c>
      <c r="B958" s="1" t="s">
        <v>1050</v>
      </c>
      <c r="C958" s="1">
        <f>170.00</f>
        <v>170</v>
      </c>
    </row>
    <row r="959" spans="1:3">
      <c r="A959" s="1" t="s">
        <v>1051</v>
      </c>
      <c r="B959" s="1" t="s">
        <v>1051</v>
      </c>
      <c r="C959" s="1">
        <f>190.00</f>
        <v>190</v>
      </c>
    </row>
    <row r="960" spans="1:3">
      <c r="A960" s="1" t="s">
        <v>1052</v>
      </c>
      <c r="B960" s="1" t="s">
        <v>1052</v>
      </c>
      <c r="C960" s="1">
        <f>190.00</f>
        <v>190</v>
      </c>
    </row>
    <row r="961" spans="1:3">
      <c r="A961" s="1" t="s">
        <v>1053</v>
      </c>
      <c r="B961" s="1" t="s">
        <v>1053</v>
      </c>
      <c r="C961" s="1">
        <f>200.00</f>
        <v>200</v>
      </c>
    </row>
    <row r="962" spans="1:3">
      <c r="A962" s="1" t="s">
        <v>1054</v>
      </c>
      <c r="B962" s="1" t="s">
        <v>1054</v>
      </c>
      <c r="C962" s="1" t="s">
        <v>15</v>
      </c>
    </row>
    <row r="963" spans="1:3">
      <c r="A963" s="1" t="s">
        <v>1055</v>
      </c>
      <c r="B963" s="1" t="s">
        <v>1055</v>
      </c>
      <c r="C963" s="1">
        <f>250.00</f>
        <v>250</v>
      </c>
    </row>
    <row r="964" spans="1:3">
      <c r="A964" s="1" t="s">
        <v>1056</v>
      </c>
      <c r="B964" s="1" t="s">
        <v>1056</v>
      </c>
      <c r="C964" s="1">
        <f>4200.00</f>
        <v>4200</v>
      </c>
    </row>
    <row r="965" spans="1:3">
      <c r="A965" s="1" t="s">
        <v>1057</v>
      </c>
      <c r="B965" s="1" t="s">
        <v>1057</v>
      </c>
      <c r="C965" s="1">
        <f>800.00</f>
        <v>800</v>
      </c>
    </row>
    <row r="966" spans="1:3">
      <c r="A966" s="1" t="s">
        <v>1058</v>
      </c>
      <c r="B966" s="1" t="s">
        <v>1058</v>
      </c>
      <c r="C966" s="1">
        <f>1200.00</f>
        <v>1200</v>
      </c>
    </row>
    <row r="967" spans="1:3">
      <c r="A967" s="1" t="s">
        <v>1059</v>
      </c>
      <c r="B967" s="1" t="s">
        <v>1059</v>
      </c>
      <c r="C967" s="1">
        <f>1450.00</f>
        <v>1450</v>
      </c>
    </row>
    <row r="968" spans="1:3">
      <c r="A968" s="1" t="s">
        <v>1060</v>
      </c>
      <c r="B968" s="1" t="s">
        <v>1060</v>
      </c>
      <c r="C968" s="1" t="s">
        <v>15</v>
      </c>
    </row>
    <row r="969" spans="1:3">
      <c r="A969" s="1" t="s">
        <v>1061</v>
      </c>
      <c r="B969" s="1" t="s">
        <v>1061</v>
      </c>
      <c r="C969" s="1">
        <f>350.00</f>
        <v>350</v>
      </c>
    </row>
    <row r="970" spans="1:3">
      <c r="A970" s="1" t="s">
        <v>1062</v>
      </c>
      <c r="B970" s="1" t="s">
        <v>1062</v>
      </c>
      <c r="C970" s="1">
        <f>800.00</f>
        <v>800</v>
      </c>
    </row>
    <row r="971" spans="1:3">
      <c r="A971" s="1" t="s">
        <v>1063</v>
      </c>
      <c r="B971" s="1" t="s">
        <v>1063</v>
      </c>
      <c r="C971" s="1">
        <f>320.00</f>
        <v>320</v>
      </c>
    </row>
    <row r="972" spans="1:3">
      <c r="A972" s="1" t="s">
        <v>1064</v>
      </c>
      <c r="B972" s="1" t="s">
        <v>1065</v>
      </c>
      <c r="C972" s="1">
        <f>160.00</f>
        <v>160</v>
      </c>
    </row>
    <row r="973" spans="1:3">
      <c r="A973" s="1" t="s">
        <v>1066</v>
      </c>
      <c r="B973" s="1" t="s">
        <v>1066</v>
      </c>
      <c r="C973" s="1">
        <f>750.00</f>
        <v>750</v>
      </c>
    </row>
    <row r="974" spans="1:3">
      <c r="A974" s="1" t="s">
        <v>1067</v>
      </c>
      <c r="B974" s="1" t="s">
        <v>1067</v>
      </c>
      <c r="C974" s="1">
        <f>250.00</f>
        <v>250</v>
      </c>
    </row>
    <row r="975" spans="1:3">
      <c r="A975" s="1" t="s">
        <v>1068</v>
      </c>
      <c r="B975" s="1" t="s">
        <v>1068</v>
      </c>
      <c r="C975" s="1">
        <f>290.00</f>
        <v>290</v>
      </c>
    </row>
    <row r="976" spans="1:3">
      <c r="A976" s="1" t="s">
        <v>1069</v>
      </c>
      <c r="B976" s="1" t="s">
        <v>1069</v>
      </c>
      <c r="C976" s="1">
        <f>700.00</f>
        <v>700</v>
      </c>
    </row>
    <row r="977" spans="1:3">
      <c r="A977" s="1" t="s">
        <v>1070</v>
      </c>
      <c r="B977" s="1" t="s">
        <v>1070</v>
      </c>
      <c r="C977" s="1" t="s">
        <v>15</v>
      </c>
    </row>
    <row r="978" spans="1:3">
      <c r="A978" s="1" t="s">
        <v>1071</v>
      </c>
      <c r="B978" s="1" t="s">
        <v>1071</v>
      </c>
      <c r="C978" s="1">
        <f>200.00</f>
        <v>200</v>
      </c>
    </row>
    <row r="979" spans="1:3">
      <c r="A979" s="1" t="s">
        <v>1072</v>
      </c>
      <c r="B979" s="1" t="s">
        <v>1072</v>
      </c>
      <c r="C979" s="1">
        <f>240.00</f>
        <v>240</v>
      </c>
    </row>
    <row r="980" spans="1:3">
      <c r="A980" s="1" t="s">
        <v>1073</v>
      </c>
      <c r="B980" s="1" t="s">
        <v>1073</v>
      </c>
      <c r="C980" s="1" t="s">
        <v>15</v>
      </c>
    </row>
    <row r="981" spans="1:3">
      <c r="A981" s="1" t="s">
        <v>1074</v>
      </c>
      <c r="B981" s="1" t="s">
        <v>1074</v>
      </c>
      <c r="C981" s="1" t="s">
        <v>15</v>
      </c>
    </row>
    <row r="982" spans="1:3">
      <c r="A982" s="1" t="s">
        <v>1075</v>
      </c>
      <c r="B982" s="1" t="s">
        <v>1075</v>
      </c>
      <c r="C982" s="1">
        <f>310.00</f>
        <v>310</v>
      </c>
    </row>
    <row r="983" spans="1:3">
      <c r="A983" s="1" t="s">
        <v>1076</v>
      </c>
      <c r="B983" s="1" t="s">
        <v>1076</v>
      </c>
      <c r="C983" s="1">
        <f>250.00</f>
        <v>250</v>
      </c>
    </row>
    <row r="984" spans="1:3">
      <c r="A984" s="1" t="s">
        <v>1077</v>
      </c>
      <c r="B984" s="1" t="s">
        <v>1077</v>
      </c>
      <c r="C984" s="1" t="s">
        <v>15</v>
      </c>
    </row>
    <row r="985" spans="1:3">
      <c r="A985" s="1" t="s">
        <v>1078</v>
      </c>
      <c r="B985" s="1" t="s">
        <v>1078</v>
      </c>
      <c r="C985" s="1" t="s">
        <v>15</v>
      </c>
    </row>
    <row r="986" spans="1:3">
      <c r="A986" s="1" t="s">
        <v>1079</v>
      </c>
      <c r="B986" s="1" t="s">
        <v>1079</v>
      </c>
      <c r="C986" s="1">
        <f>410.00</f>
        <v>410</v>
      </c>
    </row>
    <row r="987" spans="1:3">
      <c r="A987" s="1" t="s">
        <v>1080</v>
      </c>
      <c r="B987" s="1" t="s">
        <v>1080</v>
      </c>
      <c r="C987" s="1">
        <f>410.00</f>
        <v>410</v>
      </c>
    </row>
    <row r="988" spans="1:3">
      <c r="A988" s="1" t="s">
        <v>1081</v>
      </c>
      <c r="B988" s="1" t="s">
        <v>1081</v>
      </c>
      <c r="C988" s="1">
        <f>350.00</f>
        <v>350</v>
      </c>
    </row>
    <row r="989" spans="1:3">
      <c r="A989" s="1" t="s">
        <v>1082</v>
      </c>
      <c r="B989" s="1" t="s">
        <v>1082</v>
      </c>
      <c r="C989" s="1">
        <f>250.00</f>
        <v>250</v>
      </c>
    </row>
    <row r="990" spans="1:3">
      <c r="A990" s="1" t="s">
        <v>1083</v>
      </c>
      <c r="B990" s="1" t="s">
        <v>1083</v>
      </c>
      <c r="C990" s="1">
        <f>1210.00</f>
        <v>1210</v>
      </c>
    </row>
    <row r="991" spans="1:3">
      <c r="A991" s="1" t="s">
        <v>1084</v>
      </c>
      <c r="B991" s="1" t="s">
        <v>1084</v>
      </c>
      <c r="C991" s="1">
        <f>250.00</f>
        <v>250</v>
      </c>
    </row>
    <row r="992" spans="1:3">
      <c r="A992" s="1" t="s">
        <v>1085</v>
      </c>
      <c r="B992" s="1" t="s">
        <v>1085</v>
      </c>
      <c r="C992" s="1" t="s">
        <v>15</v>
      </c>
    </row>
    <row r="993" spans="1:3">
      <c r="A993" s="3" t="s">
        <v>1086</v>
      </c>
      <c r="B993" s="1"/>
      <c r="C993" s="1"/>
    </row>
    <row r="994" spans="1:3">
      <c r="A994" s="1" t="s">
        <v>1087</v>
      </c>
      <c r="B994" s="1" t="s">
        <v>1087</v>
      </c>
      <c r="C994" s="1">
        <f>34800.00</f>
        <v>34800</v>
      </c>
    </row>
    <row r="995" spans="1:3">
      <c r="A995" s="1" t="s">
        <v>1088</v>
      </c>
      <c r="B995" s="1" t="s">
        <v>1088</v>
      </c>
      <c r="C995" s="1">
        <f>7200.00</f>
        <v>7200</v>
      </c>
    </row>
    <row r="996" spans="1:3">
      <c r="A996" s="1" t="s">
        <v>1089</v>
      </c>
      <c r="B996" s="1" t="s">
        <v>1089</v>
      </c>
      <c r="C996" s="1">
        <f>2750.00</f>
        <v>2750</v>
      </c>
    </row>
    <row r="997" spans="1:3">
      <c r="A997" s="1" t="s">
        <v>1090</v>
      </c>
      <c r="B997" s="1" t="s">
        <v>1090</v>
      </c>
      <c r="C997" s="1">
        <f>700.00</f>
        <v>700</v>
      </c>
    </row>
    <row r="998" spans="1:3">
      <c r="A998" s="1" t="s">
        <v>1091</v>
      </c>
      <c r="B998" s="1" t="s">
        <v>1091</v>
      </c>
      <c r="C998" s="1">
        <f>1500.00</f>
        <v>1500</v>
      </c>
    </row>
    <row r="999" spans="1:3">
      <c r="A999" s="1" t="s">
        <v>1092</v>
      </c>
      <c r="B999" s="1" t="s">
        <v>1092</v>
      </c>
      <c r="C999" s="1">
        <f>8900.00</f>
        <v>8900</v>
      </c>
    </row>
    <row r="1000" spans="1:3">
      <c r="A1000" s="1" t="s">
        <v>1093</v>
      </c>
      <c r="B1000" s="1" t="s">
        <v>1093</v>
      </c>
      <c r="C1000" s="1">
        <f>3270.00</f>
        <v>3270</v>
      </c>
    </row>
    <row r="1001" spans="1:3">
      <c r="A1001" s="1" t="s">
        <v>1094</v>
      </c>
      <c r="B1001" s="1" t="s">
        <v>1094</v>
      </c>
      <c r="C1001" s="1">
        <f>2450.00</f>
        <v>2450</v>
      </c>
    </row>
    <row r="1002" spans="1:3">
      <c r="A1002" s="1" t="s">
        <v>1095</v>
      </c>
      <c r="B1002" s="1" t="s">
        <v>1095</v>
      </c>
      <c r="C1002" s="1">
        <f>1300.00</f>
        <v>1300</v>
      </c>
    </row>
    <row r="1003" spans="1:3">
      <c r="A1003" s="1" t="s">
        <v>1096</v>
      </c>
      <c r="B1003" s="1" t="s">
        <v>1096</v>
      </c>
      <c r="C1003" s="1">
        <f>16000.00</f>
        <v>16000</v>
      </c>
    </row>
    <row r="1004" spans="1:3">
      <c r="A1004" s="1" t="s">
        <v>1097</v>
      </c>
      <c r="B1004" s="1" t="s">
        <v>1097</v>
      </c>
      <c r="C1004" s="1">
        <f>21200.00</f>
        <v>21200</v>
      </c>
    </row>
    <row r="1005" spans="1:3">
      <c r="A1005" s="1" t="s">
        <v>1098</v>
      </c>
      <c r="B1005" s="1" t="s">
        <v>1098</v>
      </c>
      <c r="C1005" s="1">
        <f>300.00</f>
        <v>300</v>
      </c>
    </row>
    <row r="1006" spans="1:3">
      <c r="A1006" s="1" t="s">
        <v>1099</v>
      </c>
      <c r="B1006" s="1" t="s">
        <v>1099</v>
      </c>
      <c r="C1006" s="1">
        <f>23000.00</f>
        <v>23000</v>
      </c>
    </row>
    <row r="1007" spans="1:3">
      <c r="A1007" s="1" t="s">
        <v>1100</v>
      </c>
      <c r="B1007" s="1" t="s">
        <v>1100</v>
      </c>
      <c r="C1007" s="1">
        <f>1480.00</f>
        <v>1480</v>
      </c>
    </row>
    <row r="1008" spans="1:3">
      <c r="A1008" s="1" t="s">
        <v>1101</v>
      </c>
      <c r="B1008" s="1" t="s">
        <v>1101</v>
      </c>
      <c r="C1008" s="1">
        <f>18500.00</f>
        <v>18500</v>
      </c>
    </row>
    <row r="1009" spans="1:3">
      <c r="A1009" s="1" t="s">
        <v>1102</v>
      </c>
      <c r="B1009" s="1" t="s">
        <v>1102</v>
      </c>
      <c r="C1009" s="1" t="s">
        <v>15</v>
      </c>
    </row>
    <row r="1010" spans="1:3">
      <c r="A1010" s="1" t="s">
        <v>1103</v>
      </c>
      <c r="B1010" s="1" t="s">
        <v>1103</v>
      </c>
      <c r="C1010" s="1">
        <f>23180.00</f>
        <v>23180</v>
      </c>
    </row>
    <row r="1011" spans="1:3">
      <c r="A1011" s="1" t="s">
        <v>1104</v>
      </c>
      <c r="B1011" s="1" t="s">
        <v>1104</v>
      </c>
      <c r="C1011" s="1">
        <f>1600.00</f>
        <v>1600</v>
      </c>
    </row>
    <row r="1012" spans="1:3">
      <c r="A1012" s="1" t="s">
        <v>1105</v>
      </c>
      <c r="B1012" s="1" t="s">
        <v>1105</v>
      </c>
      <c r="C1012" s="1">
        <f>16200.00</f>
        <v>16200</v>
      </c>
    </row>
    <row r="1013" spans="1:3">
      <c r="A1013" s="1" t="s">
        <v>1106</v>
      </c>
      <c r="B1013" s="1" t="s">
        <v>1106</v>
      </c>
      <c r="C1013" s="1">
        <f>4800.00</f>
        <v>4800</v>
      </c>
    </row>
    <row r="1014" spans="1:3">
      <c r="A1014" s="1" t="s">
        <v>1107</v>
      </c>
      <c r="B1014" s="1" t="s">
        <v>1107</v>
      </c>
      <c r="C1014" s="1" t="s">
        <v>15</v>
      </c>
    </row>
    <row r="1015" spans="1:3">
      <c r="A1015" s="1" t="s">
        <v>1108</v>
      </c>
      <c r="B1015" s="1" t="s">
        <v>1108</v>
      </c>
      <c r="C1015" s="1" t="s">
        <v>15</v>
      </c>
    </row>
    <row r="1016" spans="1:3">
      <c r="A1016" s="1" t="s">
        <v>1109</v>
      </c>
      <c r="B1016" s="1" t="s">
        <v>1109</v>
      </c>
      <c r="C1016" s="1">
        <f>11200.00</f>
        <v>11200</v>
      </c>
    </row>
    <row r="1017" spans="1:3">
      <c r="A1017" s="1" t="s">
        <v>1110</v>
      </c>
      <c r="B1017" s="1" t="s">
        <v>1110</v>
      </c>
      <c r="C1017" s="1">
        <f>4500.00</f>
        <v>4500</v>
      </c>
    </row>
    <row r="1018" spans="1:3">
      <c r="A1018" s="1" t="s">
        <v>1111</v>
      </c>
      <c r="B1018" s="1" t="s">
        <v>1111</v>
      </c>
      <c r="C1018" s="1">
        <f>20310.00</f>
        <v>20310</v>
      </c>
    </row>
    <row r="1019" spans="1:3">
      <c r="A1019" s="1" t="s">
        <v>1112</v>
      </c>
      <c r="B1019" s="1" t="s">
        <v>1112</v>
      </c>
      <c r="C1019" s="1">
        <f>16430.00</f>
        <v>16430</v>
      </c>
    </row>
    <row r="1020" spans="1:3">
      <c r="A1020" s="1" t="s">
        <v>1113</v>
      </c>
      <c r="B1020" s="1" t="s">
        <v>1113</v>
      </c>
      <c r="C1020" s="1">
        <f>1420.00</f>
        <v>1420</v>
      </c>
    </row>
    <row r="1021" spans="1:3">
      <c r="A1021" s="1" t="s">
        <v>1114</v>
      </c>
      <c r="B1021" s="1" t="s">
        <v>1114</v>
      </c>
      <c r="C1021" s="1">
        <f>450.00</f>
        <v>450</v>
      </c>
    </row>
    <row r="1022" spans="1:3">
      <c r="A1022" s="1" t="s">
        <v>1115</v>
      </c>
      <c r="B1022" s="1" t="s">
        <v>1115</v>
      </c>
      <c r="C1022" s="1">
        <f>200.00</f>
        <v>200</v>
      </c>
    </row>
    <row r="1023" spans="1:3">
      <c r="A1023" s="1" t="s">
        <v>1116</v>
      </c>
      <c r="B1023" s="1" t="s">
        <v>1116</v>
      </c>
      <c r="C1023" s="1">
        <f>6600.00</f>
        <v>6600</v>
      </c>
    </row>
    <row r="1024" spans="1:3">
      <c r="A1024" s="1" t="s">
        <v>1117</v>
      </c>
      <c r="B1024" s="1" t="s">
        <v>1117</v>
      </c>
      <c r="C1024" s="1">
        <f>530.00</f>
        <v>530</v>
      </c>
    </row>
    <row r="1025" spans="1:3">
      <c r="A1025" s="1" t="s">
        <v>1118</v>
      </c>
      <c r="B1025" s="1" t="s">
        <v>1118</v>
      </c>
      <c r="C1025" s="1">
        <f>7200.00</f>
        <v>7200</v>
      </c>
    </row>
    <row r="1026" spans="1:3">
      <c r="A1026" s="1" t="s">
        <v>1119</v>
      </c>
      <c r="B1026" s="1" t="s">
        <v>1119</v>
      </c>
      <c r="C1026" s="1" t="s">
        <v>15</v>
      </c>
    </row>
    <row r="1027" spans="1:3">
      <c r="A1027" s="1" t="s">
        <v>1120</v>
      </c>
      <c r="B1027" s="1" t="s">
        <v>1120</v>
      </c>
      <c r="C1027" s="1" t="s">
        <v>15</v>
      </c>
    </row>
    <row r="1028" spans="1:3">
      <c r="A1028" s="1" t="s">
        <v>1121</v>
      </c>
      <c r="B1028" s="1" t="s">
        <v>1121</v>
      </c>
      <c r="C1028" s="1" t="s">
        <v>15</v>
      </c>
    </row>
    <row r="1029" spans="1:3">
      <c r="A1029" s="3" t="s">
        <v>1122</v>
      </c>
      <c r="B1029" s="1"/>
      <c r="C1029" s="1"/>
    </row>
    <row r="1030" spans="1:3">
      <c r="A1030" s="1" t="s">
        <v>1123</v>
      </c>
      <c r="B1030" s="1" t="s">
        <v>1123</v>
      </c>
      <c r="C1030" s="1">
        <f>1500.00</f>
        <v>1500</v>
      </c>
    </row>
    <row r="1031" spans="1:3">
      <c r="A1031" s="1" t="s">
        <v>1124</v>
      </c>
      <c r="B1031" s="1" t="s">
        <v>1124</v>
      </c>
      <c r="C1031" s="1" t="s">
        <v>15</v>
      </c>
    </row>
    <row r="1032" spans="1:3">
      <c r="A1032" s="1" t="s">
        <v>1125</v>
      </c>
      <c r="B1032" s="1" t="s">
        <v>1125</v>
      </c>
      <c r="C1032" s="1">
        <f>20000.00</f>
        <v>20000</v>
      </c>
    </row>
    <row r="1033" spans="1:3">
      <c r="A1033" s="1" t="s">
        <v>1126</v>
      </c>
      <c r="B1033" s="1" t="s">
        <v>1127</v>
      </c>
      <c r="C1033" s="1">
        <f>5600.00</f>
        <v>5600</v>
      </c>
    </row>
    <row r="1034" spans="1:3">
      <c r="A1034" s="1" t="s">
        <v>1128</v>
      </c>
      <c r="B1034" s="1" t="s">
        <v>1128</v>
      </c>
      <c r="C1034" s="1">
        <f>900.00</f>
        <v>900</v>
      </c>
    </row>
    <row r="1035" spans="1:3">
      <c r="A1035" s="1" t="s">
        <v>1129</v>
      </c>
      <c r="B1035" s="1" t="s">
        <v>1129</v>
      </c>
      <c r="C1035" s="1">
        <f>15900.00</f>
        <v>15900</v>
      </c>
    </row>
    <row r="1036" spans="1:3">
      <c r="A1036" s="1" t="s">
        <v>1130</v>
      </c>
      <c r="B1036" s="1" t="s">
        <v>1130</v>
      </c>
      <c r="C1036" s="1" t="s">
        <v>15</v>
      </c>
    </row>
    <row r="1037" spans="1:3">
      <c r="A1037" s="1" t="s">
        <v>1131</v>
      </c>
      <c r="B1037" s="1" t="s">
        <v>1131</v>
      </c>
      <c r="C1037" s="1" t="s">
        <v>15</v>
      </c>
    </row>
    <row r="1038" spans="1:3">
      <c r="A1038" s="1" t="s">
        <v>1132</v>
      </c>
      <c r="B1038" s="1" t="s">
        <v>1132</v>
      </c>
      <c r="C1038" s="1">
        <f>3500.00</f>
        <v>3500</v>
      </c>
    </row>
    <row r="1039" spans="1:3">
      <c r="A1039" s="1" t="s">
        <v>1133</v>
      </c>
      <c r="B1039" s="1" t="s">
        <v>1133</v>
      </c>
      <c r="C1039" s="1" t="s">
        <v>15</v>
      </c>
    </row>
    <row r="1040" spans="1:3">
      <c r="A1040" s="1" t="s">
        <v>1134</v>
      </c>
      <c r="B1040" s="1" t="s">
        <v>1134</v>
      </c>
      <c r="C1040" s="1" t="s">
        <v>15</v>
      </c>
    </row>
    <row r="1041" spans="1:3">
      <c r="A1041" s="1" t="s">
        <v>1135</v>
      </c>
      <c r="B1041" s="1" t="s">
        <v>1135</v>
      </c>
      <c r="C1041" s="1" t="s">
        <v>15</v>
      </c>
    </row>
    <row r="1042" spans="1:3">
      <c r="A1042" s="1" t="s">
        <v>1136</v>
      </c>
      <c r="B1042" s="1" t="s">
        <v>1136</v>
      </c>
      <c r="C1042" s="1" t="s">
        <v>15</v>
      </c>
    </row>
    <row r="1043" spans="1:3">
      <c r="A1043" s="1" t="s">
        <v>1137</v>
      </c>
      <c r="B1043" s="1" t="s">
        <v>1137</v>
      </c>
      <c r="C1043" s="1" t="s">
        <v>15</v>
      </c>
    </row>
    <row r="1044" spans="1:3">
      <c r="A1044" s="1" t="s">
        <v>1138</v>
      </c>
      <c r="B1044" s="1" t="s">
        <v>1138</v>
      </c>
      <c r="C1044" s="1">
        <f>1800.00</f>
        <v>1800</v>
      </c>
    </row>
    <row r="1045" spans="1:3">
      <c r="A1045" s="1" t="s">
        <v>1139</v>
      </c>
      <c r="B1045" s="1" t="s">
        <v>1139</v>
      </c>
      <c r="C1045" s="1" t="s">
        <v>15</v>
      </c>
    </row>
    <row r="1046" spans="1:3">
      <c r="A1046" s="3" t="s">
        <v>1140</v>
      </c>
      <c r="B1046" s="1"/>
      <c r="C1046" s="1"/>
    </row>
    <row r="1047" spans="1:3">
      <c r="A1047" s="1" t="s">
        <v>1141</v>
      </c>
      <c r="B1047" s="1" t="s">
        <v>1141</v>
      </c>
      <c r="C1047" s="1">
        <f>3200.00</f>
        <v>3200</v>
      </c>
    </row>
    <row r="1048" spans="1:3">
      <c r="A1048" s="1" t="s">
        <v>1142</v>
      </c>
      <c r="B1048" s="1" t="s">
        <v>1142</v>
      </c>
      <c r="C1048" s="1">
        <f>110.00</f>
        <v>110</v>
      </c>
    </row>
    <row r="1049" spans="1:3">
      <c r="A1049" s="1" t="s">
        <v>1143</v>
      </c>
      <c r="B1049" s="1" t="s">
        <v>1143</v>
      </c>
      <c r="C1049" s="1">
        <f>6200.00</f>
        <v>6200</v>
      </c>
    </row>
    <row r="1050" spans="1:3">
      <c r="A1050" s="1" t="s">
        <v>1144</v>
      </c>
      <c r="B1050" s="1" t="s">
        <v>1144</v>
      </c>
      <c r="C1050" s="1">
        <f>6500.00</f>
        <v>6500</v>
      </c>
    </row>
    <row r="1051" spans="1:3">
      <c r="A1051" s="1" t="s">
        <v>1145</v>
      </c>
      <c r="B1051" s="1" t="s">
        <v>1145</v>
      </c>
      <c r="C1051" s="1">
        <f>7900.00</f>
        <v>7900</v>
      </c>
    </row>
    <row r="1052" spans="1:3">
      <c r="A1052" s="1" t="s">
        <v>1146</v>
      </c>
      <c r="B1052" s="1" t="s">
        <v>1146</v>
      </c>
      <c r="C1052" s="1">
        <f>100.00</f>
        <v>100</v>
      </c>
    </row>
    <row r="1053" spans="1:3">
      <c r="A1053" s="1" t="s">
        <v>1147</v>
      </c>
      <c r="B1053" s="1" t="s">
        <v>1147</v>
      </c>
      <c r="C1053" s="1">
        <f>2600.00</f>
        <v>2600</v>
      </c>
    </row>
    <row r="1054" spans="1:3">
      <c r="A1054" s="1" t="s">
        <v>1148</v>
      </c>
      <c r="B1054" s="1" t="s">
        <v>1148</v>
      </c>
      <c r="C1054" s="1">
        <f>7400.00</f>
        <v>7400</v>
      </c>
    </row>
    <row r="1055" spans="1:3">
      <c r="A1055" s="1" t="s">
        <v>1149</v>
      </c>
      <c r="B1055" s="1" t="s">
        <v>1149</v>
      </c>
      <c r="C1055" s="1">
        <f>14500.00</f>
        <v>14500</v>
      </c>
    </row>
    <row r="1056" spans="1:3">
      <c r="A1056" s="1" t="s">
        <v>1150</v>
      </c>
      <c r="B1056" s="1" t="s">
        <v>1150</v>
      </c>
      <c r="C1056" s="1">
        <f>9500.00</f>
        <v>9500</v>
      </c>
    </row>
    <row r="1057" spans="1:3">
      <c r="A1057" s="1" t="s">
        <v>1151</v>
      </c>
      <c r="B1057" s="1" t="s">
        <v>1151</v>
      </c>
      <c r="C1057" s="1">
        <f>6200.00</f>
        <v>6200</v>
      </c>
    </row>
    <row r="1058" spans="1:3">
      <c r="A1058" s="1" t="s">
        <v>1152</v>
      </c>
      <c r="B1058" s="1" t="s">
        <v>1152</v>
      </c>
      <c r="C1058" s="1">
        <f>4500.00</f>
        <v>4500</v>
      </c>
    </row>
    <row r="1059" spans="1:3">
      <c r="A1059" s="1" t="s">
        <v>1153</v>
      </c>
      <c r="B1059" s="1" t="s">
        <v>1153</v>
      </c>
      <c r="C1059" s="1">
        <f>1680.00</f>
        <v>1680</v>
      </c>
    </row>
    <row r="1060" spans="1:3">
      <c r="A1060" s="1" t="s">
        <v>1154</v>
      </c>
      <c r="B1060" s="1" t="s">
        <v>1154</v>
      </c>
      <c r="C1060" s="1">
        <f>12500.00</f>
        <v>12500</v>
      </c>
    </row>
    <row r="1061" spans="1:3">
      <c r="A1061" s="1" t="s">
        <v>1155</v>
      </c>
      <c r="B1061" s="1" t="s">
        <v>1155</v>
      </c>
      <c r="C1061" s="1">
        <f>11500.00</f>
        <v>11500</v>
      </c>
    </row>
    <row r="1062" spans="1:3">
      <c r="A1062" s="1" t="s">
        <v>1156</v>
      </c>
      <c r="B1062" s="1" t="s">
        <v>1156</v>
      </c>
      <c r="C1062" s="1" t="s">
        <v>15</v>
      </c>
    </row>
    <row r="1063" spans="1:3">
      <c r="A1063" s="1" t="s">
        <v>1157</v>
      </c>
      <c r="B1063" s="1" t="s">
        <v>1157</v>
      </c>
      <c r="C1063" s="1">
        <f>600.00</f>
        <v>600</v>
      </c>
    </row>
    <row r="1064" spans="1:3">
      <c r="A1064" s="1" t="s">
        <v>1158</v>
      </c>
      <c r="B1064" s="1" t="s">
        <v>1158</v>
      </c>
      <c r="C1064" s="1">
        <f>150.00</f>
        <v>150</v>
      </c>
    </row>
    <row r="1065" spans="1:3">
      <c r="A1065" s="1" t="s">
        <v>1159</v>
      </c>
      <c r="B1065" s="1" t="s">
        <v>1159</v>
      </c>
      <c r="C1065" s="1">
        <f>110.00</f>
        <v>110</v>
      </c>
    </row>
    <row r="1066" spans="1:3">
      <c r="A1066" s="1" t="s">
        <v>1160</v>
      </c>
      <c r="B1066" s="1" t="s">
        <v>1160</v>
      </c>
      <c r="C1066" s="1">
        <f>3300.00</f>
        <v>3300</v>
      </c>
    </row>
    <row r="1067" spans="1:3">
      <c r="A1067" s="1" t="s">
        <v>1161</v>
      </c>
      <c r="B1067" s="1" t="s">
        <v>1161</v>
      </c>
      <c r="C1067" s="1">
        <f>1500.00</f>
        <v>1500</v>
      </c>
    </row>
    <row r="1068" spans="1:3">
      <c r="A1068" s="1" t="s">
        <v>1162</v>
      </c>
      <c r="B1068" s="1" t="s">
        <v>1162</v>
      </c>
      <c r="C1068" s="1">
        <f>9850.00</f>
        <v>9850</v>
      </c>
    </row>
    <row r="1069" spans="1:3">
      <c r="A1069" s="1" t="s">
        <v>1163</v>
      </c>
      <c r="B1069" s="1" t="s">
        <v>1163</v>
      </c>
      <c r="C1069" s="1">
        <f>2240.00</f>
        <v>2240</v>
      </c>
    </row>
    <row r="1070" spans="1:3">
      <c r="A1070" s="1" t="s">
        <v>1164</v>
      </c>
      <c r="B1070" s="1" t="s">
        <v>1164</v>
      </c>
      <c r="C1070" s="1" t="s">
        <v>15</v>
      </c>
    </row>
    <row r="1071" spans="1:3">
      <c r="A1071" s="1" t="s">
        <v>1165</v>
      </c>
      <c r="B1071" s="1" t="s">
        <v>1165</v>
      </c>
      <c r="C1071" s="1" t="s">
        <v>15</v>
      </c>
    </row>
    <row r="1072" spans="1:3">
      <c r="A1072" s="3" t="s">
        <v>1166</v>
      </c>
      <c r="B1072" s="1"/>
      <c r="C1072" s="1"/>
    </row>
    <row r="1073" spans="1:3">
      <c r="A1073" s="1" t="s">
        <v>1167</v>
      </c>
      <c r="B1073" s="1" t="s">
        <v>1167</v>
      </c>
      <c r="C1073" s="1">
        <f>8200.00</f>
        <v>8200</v>
      </c>
    </row>
    <row r="1074" spans="1:3">
      <c r="A1074" s="1" t="s">
        <v>1168</v>
      </c>
      <c r="B1074" s="1" t="s">
        <v>1168</v>
      </c>
      <c r="C1074" s="1" t="s">
        <v>15</v>
      </c>
    </row>
    <row r="1075" spans="1:3">
      <c r="A1075" s="1" t="s">
        <v>1169</v>
      </c>
      <c r="B1075" s="1" t="s">
        <v>1169</v>
      </c>
      <c r="C1075" s="1">
        <f>450.00</f>
        <v>450</v>
      </c>
    </row>
    <row r="1076" spans="1:3">
      <c r="A1076" s="1" t="s">
        <v>1170</v>
      </c>
      <c r="B1076" s="1" t="s">
        <v>1170</v>
      </c>
      <c r="C1076" s="1">
        <f>6200.00</f>
        <v>6200</v>
      </c>
    </row>
    <row r="1077" spans="1:3">
      <c r="A1077" s="1" t="s">
        <v>1171</v>
      </c>
      <c r="B1077" s="1" t="s">
        <v>1171</v>
      </c>
      <c r="C1077" s="1">
        <f>1500.00</f>
        <v>1500</v>
      </c>
    </row>
    <row r="1078" spans="1:3">
      <c r="A1078" s="1" t="s">
        <v>1172</v>
      </c>
      <c r="B1078" s="1" t="s">
        <v>1172</v>
      </c>
      <c r="C1078" s="1">
        <f>2580.00</f>
        <v>2580</v>
      </c>
    </row>
    <row r="1079" spans="1:3">
      <c r="A1079" s="1" t="s">
        <v>1173</v>
      </c>
      <c r="B1079" s="1" t="s">
        <v>1173</v>
      </c>
      <c r="C1079" s="1">
        <f>7200.00</f>
        <v>7200</v>
      </c>
    </row>
    <row r="1080" spans="1:3">
      <c r="A1080" s="1" t="s">
        <v>1174</v>
      </c>
      <c r="B1080" s="1" t="s">
        <v>1174</v>
      </c>
      <c r="C1080" s="1">
        <f>150.00</f>
        <v>150</v>
      </c>
    </row>
    <row r="1081" spans="1:3">
      <c r="A1081" s="1" t="s">
        <v>1175</v>
      </c>
      <c r="B1081" s="1" t="s">
        <v>1175</v>
      </c>
      <c r="C1081" s="1">
        <f>2600.00</f>
        <v>2600</v>
      </c>
    </row>
    <row r="1082" spans="1:3">
      <c r="A1082" s="1" t="s">
        <v>1176</v>
      </c>
      <c r="B1082" s="1" t="s">
        <v>1176</v>
      </c>
      <c r="C1082" s="1">
        <f>14800.00</f>
        <v>14800</v>
      </c>
    </row>
    <row r="1083" spans="1:3">
      <c r="A1083" s="1" t="s">
        <v>1177</v>
      </c>
      <c r="B1083" s="1" t="s">
        <v>1177</v>
      </c>
      <c r="C1083" s="1">
        <f>15100.00</f>
        <v>15100</v>
      </c>
    </row>
    <row r="1084" spans="1:3">
      <c r="A1084" s="1" t="s">
        <v>1178</v>
      </c>
      <c r="B1084" s="1" t="s">
        <v>1178</v>
      </c>
      <c r="C1084" s="1">
        <f>1650.00</f>
        <v>1650</v>
      </c>
    </row>
    <row r="1085" spans="1:3">
      <c r="A1085" s="1" t="s">
        <v>1179</v>
      </c>
      <c r="B1085" s="1" t="s">
        <v>1179</v>
      </c>
      <c r="C1085" s="1">
        <f>5200.00</f>
        <v>5200</v>
      </c>
    </row>
    <row r="1086" spans="1:3">
      <c r="A1086" s="1" t="s">
        <v>1180</v>
      </c>
      <c r="B1086" s="1" t="s">
        <v>1180</v>
      </c>
      <c r="C1086" s="1">
        <f>12800.00</f>
        <v>12800</v>
      </c>
    </row>
    <row r="1087" spans="1:3">
      <c r="A1087" s="1" t="s">
        <v>1181</v>
      </c>
      <c r="B1087" s="1" t="s">
        <v>1181</v>
      </c>
      <c r="C1087" s="1" t="s">
        <v>15</v>
      </c>
    </row>
    <row r="1088" spans="1:3">
      <c r="A1088" s="1" t="s">
        <v>1182</v>
      </c>
      <c r="B1088" s="1" t="s">
        <v>1182</v>
      </c>
      <c r="C1088" s="1" t="s">
        <v>15</v>
      </c>
    </row>
    <row r="1089" spans="1:3">
      <c r="A1089" s="1" t="s">
        <v>1183</v>
      </c>
      <c r="B1089" s="1" t="s">
        <v>1183</v>
      </c>
      <c r="C1089" s="1">
        <f>140.00</f>
        <v>140</v>
      </c>
    </row>
    <row r="1090" spans="1:3">
      <c r="A1090" s="1" t="s">
        <v>1184</v>
      </c>
      <c r="B1090" s="1" t="s">
        <v>1184</v>
      </c>
      <c r="C1090" s="1" t="s">
        <v>15</v>
      </c>
    </row>
    <row r="1091" spans="1:3">
      <c r="A1091" s="1" t="s">
        <v>1185</v>
      </c>
      <c r="B1091" s="1" t="s">
        <v>1185</v>
      </c>
      <c r="C1091" s="1" t="s">
        <v>15</v>
      </c>
    </row>
    <row r="1092" spans="1:3">
      <c r="A1092" s="1" t="s">
        <v>1186</v>
      </c>
      <c r="B1092" s="1" t="s">
        <v>1186</v>
      </c>
      <c r="C1092" s="1">
        <f>3200.00</f>
        <v>3200</v>
      </c>
    </row>
    <row r="1093" spans="1:3">
      <c r="A1093" s="1" t="s">
        <v>1187</v>
      </c>
      <c r="B1093" s="1" t="s">
        <v>1187</v>
      </c>
      <c r="C1093" s="1">
        <f>8500.00</f>
        <v>8500</v>
      </c>
    </row>
    <row r="1094" spans="1:3">
      <c r="A1094" s="3" t="s">
        <v>1188</v>
      </c>
      <c r="B1094" s="1"/>
      <c r="C1094" s="1"/>
    </row>
    <row r="1095" spans="1:3">
      <c r="A1095" s="1" t="s">
        <v>1189</v>
      </c>
      <c r="B1095" s="1" t="s">
        <v>1189</v>
      </c>
      <c r="C1095" s="1">
        <f>21500.00</f>
        <v>21500</v>
      </c>
    </row>
    <row r="1096" spans="1:3">
      <c r="A1096" s="1" t="s">
        <v>1190</v>
      </c>
      <c r="B1096" s="1" t="s">
        <v>1190</v>
      </c>
      <c r="C1096" s="1">
        <f>2600.00</f>
        <v>2600</v>
      </c>
    </row>
    <row r="1097" spans="1:3">
      <c r="A1097" s="1" t="s">
        <v>1191</v>
      </c>
      <c r="B1097" s="1" t="s">
        <v>1191</v>
      </c>
      <c r="C1097" s="1">
        <f>15400.00</f>
        <v>15400</v>
      </c>
    </row>
    <row r="1098" spans="1:3">
      <c r="A1098" s="1" t="s">
        <v>1192</v>
      </c>
      <c r="B1098" s="1" t="s">
        <v>1192</v>
      </c>
      <c r="C1098" s="1">
        <f>34000.00</f>
        <v>34000</v>
      </c>
    </row>
    <row r="1099" spans="1:3">
      <c r="A1099" s="1" t="s">
        <v>1193</v>
      </c>
      <c r="B1099" s="1" t="s">
        <v>1194</v>
      </c>
      <c r="C1099" s="1">
        <f>1650.00</f>
        <v>1650</v>
      </c>
    </row>
    <row r="1100" spans="1:3">
      <c r="A1100" s="1" t="s">
        <v>1195</v>
      </c>
      <c r="B1100" s="1" t="s">
        <v>1195</v>
      </c>
      <c r="C1100" s="1">
        <f>4200.00</f>
        <v>4200</v>
      </c>
    </row>
    <row r="1101" spans="1:3">
      <c r="A1101" s="1" t="s">
        <v>1196</v>
      </c>
      <c r="B1101" s="1" t="s">
        <v>1196</v>
      </c>
      <c r="C1101" s="1">
        <f>900.00</f>
        <v>900</v>
      </c>
    </row>
    <row r="1102" spans="1:3">
      <c r="A1102" s="1" t="s">
        <v>1197</v>
      </c>
      <c r="B1102" s="1" t="s">
        <v>1197</v>
      </c>
      <c r="C1102" s="1">
        <f>3500.00</f>
        <v>3500</v>
      </c>
    </row>
    <row r="1103" spans="1:3">
      <c r="A1103" s="1" t="s">
        <v>1198</v>
      </c>
      <c r="B1103" s="1" t="s">
        <v>1198</v>
      </c>
      <c r="C1103" s="1">
        <f>850.00</f>
        <v>850</v>
      </c>
    </row>
    <row r="1104" spans="1:3">
      <c r="A1104" s="1" t="s">
        <v>1199</v>
      </c>
      <c r="B1104" s="1" t="s">
        <v>1199</v>
      </c>
      <c r="C1104" s="1">
        <f>7100.00</f>
        <v>7100</v>
      </c>
    </row>
    <row r="1105" spans="1:3">
      <c r="A1105" s="1" t="s">
        <v>1200</v>
      </c>
      <c r="B1105" s="1" t="s">
        <v>1200</v>
      </c>
      <c r="C1105" s="1">
        <f>1500.00</f>
        <v>1500</v>
      </c>
    </row>
    <row r="1106" spans="1:3">
      <c r="A1106" s="1" t="s">
        <v>1201</v>
      </c>
      <c r="B1106" s="1" t="s">
        <v>1201</v>
      </c>
      <c r="C1106" s="1">
        <f>5530.00</f>
        <v>5530</v>
      </c>
    </row>
    <row r="1107" spans="1:3">
      <c r="A1107" s="1" t="s">
        <v>1202</v>
      </c>
      <c r="B1107" s="1" t="s">
        <v>1202</v>
      </c>
      <c r="C1107" s="1">
        <f>24800.00</f>
        <v>24800</v>
      </c>
    </row>
    <row r="1108" spans="1:3">
      <c r="A1108" s="1" t="s">
        <v>1203</v>
      </c>
      <c r="B1108" s="1" t="s">
        <v>1203</v>
      </c>
      <c r="C1108" s="1">
        <f>10900.00</f>
        <v>10900</v>
      </c>
    </row>
    <row r="1109" spans="1:3">
      <c r="A1109" s="1" t="s">
        <v>1204</v>
      </c>
      <c r="B1109" s="1" t="s">
        <v>1204</v>
      </c>
      <c r="C1109" s="1">
        <f>4500.00</f>
        <v>4500</v>
      </c>
    </row>
    <row r="1110" spans="1:3">
      <c r="A1110" s="1" t="s">
        <v>1205</v>
      </c>
      <c r="B1110" s="1" t="s">
        <v>1205</v>
      </c>
      <c r="C1110" s="1">
        <f>6900.00</f>
        <v>6900</v>
      </c>
    </row>
    <row r="1111" spans="1:3">
      <c r="A1111" s="1" t="s">
        <v>1206</v>
      </c>
      <c r="B1111" s="1" t="s">
        <v>1206</v>
      </c>
      <c r="C1111" s="1">
        <f>9800.00</f>
        <v>9800</v>
      </c>
    </row>
    <row r="1112" spans="1:3">
      <c r="A1112" s="1" t="s">
        <v>1207</v>
      </c>
      <c r="B1112" s="1" t="s">
        <v>1207</v>
      </c>
      <c r="C1112" s="1">
        <f>6800.00</f>
        <v>6800</v>
      </c>
    </row>
    <row r="1113" spans="1:3">
      <c r="A1113" s="1" t="s">
        <v>1208</v>
      </c>
      <c r="B1113" s="1" t="s">
        <v>1208</v>
      </c>
      <c r="C1113" s="1">
        <f>9600.00</f>
        <v>9600</v>
      </c>
    </row>
    <row r="1114" spans="1:3">
      <c r="A1114" s="1" t="s">
        <v>1209</v>
      </c>
      <c r="B1114" s="1" t="s">
        <v>1209</v>
      </c>
      <c r="C1114" s="1">
        <f>13300.00</f>
        <v>13300</v>
      </c>
    </row>
    <row r="1115" spans="1:3">
      <c r="A1115" s="1" t="s">
        <v>1210</v>
      </c>
      <c r="B1115" s="1" t="s">
        <v>1210</v>
      </c>
      <c r="C1115" s="1">
        <f>15000.00</f>
        <v>15000</v>
      </c>
    </row>
    <row r="1116" spans="1:3">
      <c r="A1116" s="1" t="s">
        <v>1211</v>
      </c>
      <c r="B1116" s="1" t="s">
        <v>1211</v>
      </c>
      <c r="C1116" s="1">
        <f>5500.00</f>
        <v>5500</v>
      </c>
    </row>
    <row r="1117" spans="1:3">
      <c r="A1117" s="1" t="s">
        <v>1212</v>
      </c>
      <c r="B1117" s="1" t="s">
        <v>1212</v>
      </c>
      <c r="C1117" s="1">
        <f>4000.00</f>
        <v>4000</v>
      </c>
    </row>
    <row r="1118" spans="1:3">
      <c r="A1118" s="1" t="s">
        <v>1213</v>
      </c>
      <c r="B1118" s="1" t="s">
        <v>1213</v>
      </c>
      <c r="C1118" s="1">
        <f>4500.00</f>
        <v>4500</v>
      </c>
    </row>
    <row r="1119" spans="1:3">
      <c r="A1119" s="1" t="s">
        <v>1214</v>
      </c>
      <c r="B1119" s="1" t="s">
        <v>1214</v>
      </c>
      <c r="C1119" s="1">
        <f>5200.00</f>
        <v>5200</v>
      </c>
    </row>
    <row r="1120" spans="1:3">
      <c r="A1120" s="1" t="s">
        <v>1215</v>
      </c>
      <c r="B1120" s="1" t="s">
        <v>1215</v>
      </c>
      <c r="C1120" s="1">
        <f>5400.00</f>
        <v>5400</v>
      </c>
    </row>
    <row r="1121" spans="1:3">
      <c r="A1121" s="1" t="s">
        <v>1216</v>
      </c>
      <c r="B1121" s="1" t="s">
        <v>1216</v>
      </c>
      <c r="C1121" s="1">
        <f>7500.00</f>
        <v>7500</v>
      </c>
    </row>
    <row r="1122" spans="1:3">
      <c r="A1122" s="1" t="s">
        <v>1217</v>
      </c>
      <c r="B1122" s="1" t="s">
        <v>1217</v>
      </c>
      <c r="C1122" s="1">
        <f>15000.00</f>
        <v>15000</v>
      </c>
    </row>
    <row r="1123" spans="1:3">
      <c r="A1123" s="1" t="s">
        <v>1218</v>
      </c>
      <c r="B1123" s="1" t="s">
        <v>1218</v>
      </c>
      <c r="C1123" s="1">
        <f>5200.00</f>
        <v>5200</v>
      </c>
    </row>
    <row r="1124" spans="1:3">
      <c r="A1124" s="1" t="s">
        <v>1219</v>
      </c>
      <c r="B1124" s="1" t="s">
        <v>1219</v>
      </c>
      <c r="C1124" s="1">
        <f>5000.00</f>
        <v>5000</v>
      </c>
    </row>
    <row r="1125" spans="1:3">
      <c r="A1125" s="1" t="s">
        <v>1220</v>
      </c>
      <c r="B1125" s="1" t="s">
        <v>1220</v>
      </c>
      <c r="C1125" s="1">
        <f>1240.00</f>
        <v>1240</v>
      </c>
    </row>
    <row r="1126" spans="1:3">
      <c r="A1126" s="1" t="s">
        <v>1221</v>
      </c>
      <c r="B1126" s="1" t="s">
        <v>1221</v>
      </c>
      <c r="C1126" s="1">
        <f>35000.00</f>
        <v>35000</v>
      </c>
    </row>
    <row r="1127" spans="1:3">
      <c r="A1127" s="1" t="s">
        <v>1222</v>
      </c>
      <c r="B1127" s="1" t="s">
        <v>1222</v>
      </c>
      <c r="C1127" s="1">
        <f>16500.00</f>
        <v>16500</v>
      </c>
    </row>
    <row r="1128" spans="1:3">
      <c r="A1128" s="1" t="s">
        <v>1223</v>
      </c>
      <c r="B1128" s="1" t="s">
        <v>1223</v>
      </c>
      <c r="C1128" s="1">
        <f>12000.00</f>
        <v>12000</v>
      </c>
    </row>
    <row r="1129" spans="1:3">
      <c r="A1129" s="1" t="s">
        <v>1224</v>
      </c>
      <c r="B1129" s="1" t="s">
        <v>1224</v>
      </c>
      <c r="C1129" s="1">
        <f>5500.00</f>
        <v>5500</v>
      </c>
    </row>
    <row r="1130" spans="1:3">
      <c r="A1130" s="1" t="s">
        <v>1225</v>
      </c>
      <c r="B1130" s="1" t="s">
        <v>1225</v>
      </c>
      <c r="C1130" s="1">
        <f>6500.00</f>
        <v>6500</v>
      </c>
    </row>
    <row r="1131" spans="1:3">
      <c r="A1131" s="1" t="s">
        <v>1226</v>
      </c>
      <c r="B1131" s="1" t="s">
        <v>1226</v>
      </c>
      <c r="C1131" s="1">
        <f>6200.00</f>
        <v>6200</v>
      </c>
    </row>
    <row r="1132" spans="1:3">
      <c r="A1132" s="1" t="s">
        <v>1227</v>
      </c>
      <c r="B1132" s="1" t="s">
        <v>1227</v>
      </c>
      <c r="C1132" s="1">
        <f>200.00</f>
        <v>200</v>
      </c>
    </row>
    <row r="1133" spans="1:3">
      <c r="A1133" s="1" t="s">
        <v>1228</v>
      </c>
      <c r="B1133" s="1" t="s">
        <v>1228</v>
      </c>
      <c r="C1133" s="1" t="s">
        <v>15</v>
      </c>
    </row>
    <row r="1134" spans="1:3">
      <c r="A1134" s="1" t="s">
        <v>1229</v>
      </c>
      <c r="B1134" s="1" t="s">
        <v>1229</v>
      </c>
      <c r="C1134" s="1">
        <f>5000.00</f>
        <v>5000</v>
      </c>
    </row>
    <row r="1135" spans="1:3">
      <c r="A1135" s="3" t="s">
        <v>1230</v>
      </c>
      <c r="B1135" s="1"/>
      <c r="C1135" s="1"/>
    </row>
    <row r="1136" spans="1:3">
      <c r="A1136" s="1" t="s">
        <v>1231</v>
      </c>
      <c r="B1136" s="1" t="s">
        <v>1231</v>
      </c>
      <c r="C1136" s="1">
        <f>28000.00</f>
        <v>28000</v>
      </c>
    </row>
    <row r="1137" spans="1:3">
      <c r="A1137" s="1" t="s">
        <v>1232</v>
      </c>
      <c r="B1137" s="1" t="s">
        <v>1232</v>
      </c>
      <c r="C1137" s="1">
        <f>60.00</f>
        <v>60</v>
      </c>
    </row>
    <row r="1138" spans="1:3">
      <c r="A1138" s="1" t="s">
        <v>1233</v>
      </c>
      <c r="B1138" s="1" t="s">
        <v>1233</v>
      </c>
      <c r="C1138" s="1">
        <f>4550.00</f>
        <v>4550</v>
      </c>
    </row>
    <row r="1139" spans="1:3">
      <c r="A1139" s="1" t="s">
        <v>1234</v>
      </c>
      <c r="B1139" s="1" t="s">
        <v>1234</v>
      </c>
      <c r="C1139" s="1">
        <f>80.00</f>
        <v>80</v>
      </c>
    </row>
    <row r="1140" spans="1:3">
      <c r="A1140" s="1" t="s">
        <v>1235</v>
      </c>
      <c r="B1140" s="1" t="s">
        <v>1235</v>
      </c>
      <c r="C1140" s="1">
        <f>100.00</f>
        <v>100</v>
      </c>
    </row>
    <row r="1141" spans="1:3">
      <c r="A1141" s="1" t="s">
        <v>1236</v>
      </c>
      <c r="B1141" s="1" t="s">
        <v>1236</v>
      </c>
      <c r="C1141" s="1">
        <f>4000.00</f>
        <v>4000</v>
      </c>
    </row>
    <row r="1142" spans="1:3">
      <c r="A1142" s="1" t="s">
        <v>1237</v>
      </c>
      <c r="B1142" s="1" t="s">
        <v>1237</v>
      </c>
      <c r="C1142" s="1">
        <f>110.00</f>
        <v>110</v>
      </c>
    </row>
    <row r="1143" spans="1:3">
      <c r="A1143" s="1" t="s">
        <v>1238</v>
      </c>
      <c r="B1143" s="1" t="s">
        <v>1238</v>
      </c>
      <c r="C1143" s="1">
        <f>100.00</f>
        <v>100</v>
      </c>
    </row>
    <row r="1144" spans="1:3">
      <c r="A1144" s="1" t="s">
        <v>1239</v>
      </c>
      <c r="B1144" s="1" t="s">
        <v>1240</v>
      </c>
      <c r="C1144" s="1">
        <f>21300.00</f>
        <v>21300</v>
      </c>
    </row>
    <row r="1145" spans="1:3">
      <c r="A1145" s="1" t="s">
        <v>1241</v>
      </c>
      <c r="B1145" s="1" t="s">
        <v>1241</v>
      </c>
      <c r="C1145" s="1">
        <f>22400.00</f>
        <v>22400</v>
      </c>
    </row>
    <row r="1146" spans="1:3">
      <c r="A1146" s="1" t="s">
        <v>1242</v>
      </c>
      <c r="B1146" s="1" t="s">
        <v>1243</v>
      </c>
      <c r="C1146" s="1">
        <f>22800.00</f>
        <v>22800</v>
      </c>
    </row>
    <row r="1147" spans="1:3">
      <c r="A1147" s="1" t="s">
        <v>1244</v>
      </c>
      <c r="B1147" s="1" t="s">
        <v>1244</v>
      </c>
      <c r="C1147" s="1">
        <f>18500.00</f>
        <v>18500</v>
      </c>
    </row>
    <row r="1148" spans="1:3">
      <c r="A1148" s="1" t="s">
        <v>1245</v>
      </c>
      <c r="B1148" s="1" t="s">
        <v>1245</v>
      </c>
      <c r="C1148" s="1">
        <f>16500.00</f>
        <v>16500</v>
      </c>
    </row>
    <row r="1149" spans="1:3">
      <c r="A1149" s="1" t="s">
        <v>1246</v>
      </c>
      <c r="B1149" s="1" t="s">
        <v>1246</v>
      </c>
      <c r="C1149" s="1">
        <f>6000.00</f>
        <v>6000</v>
      </c>
    </row>
    <row r="1150" spans="1:3">
      <c r="A1150" s="1" t="s">
        <v>1247</v>
      </c>
      <c r="B1150" s="1" t="s">
        <v>1247</v>
      </c>
      <c r="C1150" s="1">
        <f>3750.00</f>
        <v>3750</v>
      </c>
    </row>
    <row r="1151" spans="1:3">
      <c r="A1151" s="1" t="s">
        <v>1248</v>
      </c>
      <c r="B1151" s="1" t="s">
        <v>1248</v>
      </c>
      <c r="C1151" s="1">
        <f>2600.00</f>
        <v>2600</v>
      </c>
    </row>
    <row r="1152" spans="1:3">
      <c r="A1152" s="1" t="s">
        <v>1249</v>
      </c>
      <c r="B1152" s="1" t="s">
        <v>1249</v>
      </c>
      <c r="C1152" s="1">
        <f>4000.00</f>
        <v>4000</v>
      </c>
    </row>
    <row r="1153" spans="1:3">
      <c r="A1153" s="1" t="s">
        <v>1250</v>
      </c>
      <c r="B1153" s="1" t="s">
        <v>1250</v>
      </c>
      <c r="C1153" s="1">
        <f>15800.00</f>
        <v>15800</v>
      </c>
    </row>
    <row r="1154" spans="1:3">
      <c r="A1154" s="1" t="s">
        <v>1251</v>
      </c>
      <c r="B1154" s="1" t="s">
        <v>1251</v>
      </c>
      <c r="C1154" s="1">
        <f>14500.00</f>
        <v>14500</v>
      </c>
    </row>
    <row r="1155" spans="1:3">
      <c r="A1155" s="1" t="s">
        <v>1252</v>
      </c>
      <c r="B1155" s="1" t="s">
        <v>1252</v>
      </c>
      <c r="C1155" s="1" t="s">
        <v>15</v>
      </c>
    </row>
    <row r="1156" spans="1:3">
      <c r="A1156" s="1" t="s">
        <v>1253</v>
      </c>
      <c r="B1156" s="1" t="s">
        <v>1253</v>
      </c>
      <c r="C1156" s="1">
        <f>2600.00</f>
        <v>2600</v>
      </c>
    </row>
    <row r="1157" spans="1:3">
      <c r="A1157" s="1" t="s">
        <v>1254</v>
      </c>
      <c r="B1157" s="1" t="s">
        <v>1254</v>
      </c>
      <c r="C1157" s="1">
        <f>2600.00</f>
        <v>2600</v>
      </c>
    </row>
    <row r="1158" spans="1:3">
      <c r="A1158" s="1" t="s">
        <v>1255</v>
      </c>
      <c r="B1158" s="1" t="s">
        <v>1255</v>
      </c>
      <c r="C1158" s="1">
        <f>1600.00</f>
        <v>1600</v>
      </c>
    </row>
    <row r="1159" spans="1:3">
      <c r="A1159" s="1" t="s">
        <v>1256</v>
      </c>
      <c r="B1159" s="1" t="s">
        <v>1256</v>
      </c>
      <c r="C1159" s="1" t="s">
        <v>15</v>
      </c>
    </row>
    <row r="1160" spans="1:3">
      <c r="A1160" s="1" t="s">
        <v>1257</v>
      </c>
      <c r="B1160" s="1" t="s">
        <v>1257</v>
      </c>
      <c r="C1160" s="1" t="s">
        <v>15</v>
      </c>
    </row>
    <row r="1161" spans="1:3">
      <c r="A1161" s="1" t="s">
        <v>1258</v>
      </c>
      <c r="B1161" s="1" t="s">
        <v>1258</v>
      </c>
      <c r="C1161" s="1">
        <f>2250.00</f>
        <v>2250</v>
      </c>
    </row>
    <row r="1162" spans="1:3">
      <c r="A1162" s="1" t="s">
        <v>1259</v>
      </c>
      <c r="B1162" s="1" t="s">
        <v>1259</v>
      </c>
      <c r="C1162" s="1">
        <f>5900.00</f>
        <v>5900</v>
      </c>
    </row>
    <row r="1163" spans="1:3">
      <c r="A1163" s="1" t="s">
        <v>1260</v>
      </c>
      <c r="B1163" s="1" t="s">
        <v>1260</v>
      </c>
      <c r="C1163" s="1">
        <f>22500.00</f>
        <v>22500</v>
      </c>
    </row>
    <row r="1164" spans="1:3">
      <c r="A1164" s="1" t="s">
        <v>1261</v>
      </c>
      <c r="B1164" s="1" t="s">
        <v>1261</v>
      </c>
      <c r="C1164" s="1">
        <f>6000.00</f>
        <v>6000</v>
      </c>
    </row>
    <row r="1165" spans="1:3">
      <c r="A1165" s="1" t="s">
        <v>1262</v>
      </c>
      <c r="B1165" s="1" t="s">
        <v>1262</v>
      </c>
      <c r="C1165" s="1" t="s">
        <v>15</v>
      </c>
    </row>
    <row r="1166" spans="1:3">
      <c r="A1166" s="1" t="s">
        <v>1263</v>
      </c>
      <c r="B1166" s="1" t="s">
        <v>1263</v>
      </c>
      <c r="C1166" s="1">
        <f>3500.00</f>
        <v>3500</v>
      </c>
    </row>
    <row r="1167" spans="1:3">
      <c r="A1167" s="1" t="s">
        <v>1264</v>
      </c>
      <c r="B1167" s="1" t="s">
        <v>1264</v>
      </c>
      <c r="C1167" s="1">
        <f>3750.00</f>
        <v>3750</v>
      </c>
    </row>
    <row r="1168" spans="1:3">
      <c r="A1168" s="1" t="s">
        <v>1265</v>
      </c>
      <c r="B1168" s="1" t="s">
        <v>1265</v>
      </c>
      <c r="C1168" s="1">
        <f>2600.00</f>
        <v>2600</v>
      </c>
    </row>
    <row r="1169" spans="1:3">
      <c r="A1169" s="1" t="s">
        <v>1266</v>
      </c>
      <c r="B1169" s="1" t="s">
        <v>1266</v>
      </c>
      <c r="C1169" s="1">
        <f>3000.00</f>
        <v>3000</v>
      </c>
    </row>
    <row r="1170" spans="1:3">
      <c r="A1170" s="1" t="s">
        <v>1267</v>
      </c>
      <c r="B1170" s="1" t="s">
        <v>1267</v>
      </c>
      <c r="C1170" s="1">
        <f>500.00</f>
        <v>500</v>
      </c>
    </row>
    <row r="1171" spans="1:3">
      <c r="A1171" s="1" t="s">
        <v>1268</v>
      </c>
      <c r="B1171" s="1" t="s">
        <v>1268</v>
      </c>
      <c r="C1171" s="1">
        <f>5800.00</f>
        <v>5800</v>
      </c>
    </row>
    <row r="1172" spans="1:3">
      <c r="A1172" s="1" t="s">
        <v>1269</v>
      </c>
      <c r="B1172" s="1" t="s">
        <v>1269</v>
      </c>
      <c r="C1172" s="1">
        <f>22520.00</f>
        <v>22520</v>
      </c>
    </row>
    <row r="1173" spans="1:3">
      <c r="A1173" s="1" t="s">
        <v>1270</v>
      </c>
      <c r="B1173" s="1" t="s">
        <v>1270</v>
      </c>
      <c r="C1173" s="1">
        <f>13750.00</f>
        <v>13750</v>
      </c>
    </row>
    <row r="1174" spans="1:3">
      <c r="A1174" s="1" t="s">
        <v>1271</v>
      </c>
      <c r="B1174" s="1" t="s">
        <v>1271</v>
      </c>
      <c r="C1174" s="1">
        <f>4500.00</f>
        <v>4500</v>
      </c>
    </row>
    <row r="1175" spans="1:3">
      <c r="A1175" s="1" t="s">
        <v>1272</v>
      </c>
      <c r="B1175" s="1" t="s">
        <v>1272</v>
      </c>
      <c r="C1175" s="1">
        <f>22750.00</f>
        <v>22750</v>
      </c>
    </row>
    <row r="1176" spans="1:3">
      <c r="A1176" s="1" t="s">
        <v>1273</v>
      </c>
      <c r="B1176" s="1" t="s">
        <v>1273</v>
      </c>
      <c r="C1176" s="1">
        <f>13750.00</f>
        <v>13750</v>
      </c>
    </row>
    <row r="1177" spans="1:3">
      <c r="A1177" s="1" t="s">
        <v>1274</v>
      </c>
      <c r="B1177" s="1" t="s">
        <v>1274</v>
      </c>
      <c r="C1177" s="1" t="s">
        <v>15</v>
      </c>
    </row>
    <row r="1178" spans="1:3">
      <c r="A1178" s="1" t="s">
        <v>1275</v>
      </c>
      <c r="B1178" s="1" t="s">
        <v>1275</v>
      </c>
      <c r="C1178" s="1" t="s">
        <v>15</v>
      </c>
    </row>
    <row r="1179" spans="1:3">
      <c r="A1179" s="1" t="s">
        <v>1276</v>
      </c>
      <c r="B1179" s="1" t="s">
        <v>1276</v>
      </c>
      <c r="C1179" s="1" t="s">
        <v>15</v>
      </c>
    </row>
    <row r="1180" spans="1:3">
      <c r="A1180" s="1" t="s">
        <v>1277</v>
      </c>
      <c r="B1180" s="1" t="s">
        <v>1277</v>
      </c>
      <c r="C1180" s="1">
        <f>4500.00</f>
        <v>4500</v>
      </c>
    </row>
    <row r="1181" spans="1:3">
      <c r="A1181" s="1" t="s">
        <v>1278</v>
      </c>
      <c r="B1181" s="1" t="s">
        <v>1278</v>
      </c>
      <c r="C1181" s="1">
        <f>1700.00</f>
        <v>1700</v>
      </c>
    </row>
    <row r="1182" spans="1:3">
      <c r="A1182" s="1" t="s">
        <v>1279</v>
      </c>
      <c r="B1182" s="1" t="s">
        <v>1279</v>
      </c>
      <c r="C1182" s="1">
        <f>300.00</f>
        <v>300</v>
      </c>
    </row>
    <row r="1183" spans="1:3">
      <c r="A1183" s="1" t="s">
        <v>1280</v>
      </c>
      <c r="B1183" s="1" t="s">
        <v>1280</v>
      </c>
      <c r="C1183" s="1">
        <f>13500.00</f>
        <v>13500</v>
      </c>
    </row>
    <row r="1184" spans="1:3">
      <c r="A1184" s="1" t="s">
        <v>1281</v>
      </c>
      <c r="B1184" s="1" t="s">
        <v>1281</v>
      </c>
      <c r="C1184" s="1">
        <f>15800.00</f>
        <v>15800</v>
      </c>
    </row>
    <row r="1185" spans="1:3">
      <c r="A1185" s="1" t="s">
        <v>1282</v>
      </c>
      <c r="B1185" s="1" t="s">
        <v>1282</v>
      </c>
      <c r="C1185" s="1">
        <f>22400.00</f>
        <v>22400</v>
      </c>
    </row>
    <row r="1186" spans="1:3">
      <c r="A1186" s="1" t="s">
        <v>1283</v>
      </c>
      <c r="B1186" s="1" t="s">
        <v>1283</v>
      </c>
      <c r="C1186" s="1">
        <f>7000.00</f>
        <v>7000</v>
      </c>
    </row>
    <row r="1187" spans="1:3">
      <c r="A1187" s="1" t="s">
        <v>1284</v>
      </c>
      <c r="B1187" s="1" t="s">
        <v>1284</v>
      </c>
      <c r="C1187" s="1">
        <f>5500.00</f>
        <v>5500</v>
      </c>
    </row>
    <row r="1188" spans="1:3">
      <c r="A1188" s="1" t="s">
        <v>1285</v>
      </c>
      <c r="B1188" s="1" t="s">
        <v>1285</v>
      </c>
      <c r="C1188" s="1">
        <f>5800.00</f>
        <v>5800</v>
      </c>
    </row>
    <row r="1189" spans="1:3">
      <c r="A1189" s="1" t="s">
        <v>1286</v>
      </c>
      <c r="B1189" s="1" t="s">
        <v>1286</v>
      </c>
      <c r="C1189" s="1" t="s">
        <v>15</v>
      </c>
    </row>
    <row r="1190" spans="1:3">
      <c r="A1190" s="1" t="s">
        <v>1287</v>
      </c>
      <c r="B1190" s="1" t="s">
        <v>1287</v>
      </c>
      <c r="C1190" s="1" t="s">
        <v>15</v>
      </c>
    </row>
    <row r="1191" spans="1:3">
      <c r="A1191" s="1" t="s">
        <v>1288</v>
      </c>
      <c r="B1191" s="1" t="s">
        <v>1288</v>
      </c>
      <c r="C1191" s="1">
        <f>8000.00</f>
        <v>8000</v>
      </c>
    </row>
    <row r="1192" spans="1:3">
      <c r="A1192" s="1" t="s">
        <v>1289</v>
      </c>
      <c r="B1192" s="1" t="s">
        <v>1289</v>
      </c>
      <c r="C1192" s="1">
        <f>9000.00</f>
        <v>9000</v>
      </c>
    </row>
    <row r="1193" spans="1:3">
      <c r="A1193" s="1" t="s">
        <v>1290</v>
      </c>
      <c r="B1193" s="1" t="s">
        <v>1290</v>
      </c>
      <c r="C1193" s="1">
        <f>4300.00</f>
        <v>4300</v>
      </c>
    </row>
    <row r="1194" spans="1:3">
      <c r="A1194" s="1" t="s">
        <v>1291</v>
      </c>
      <c r="B1194" s="1" t="s">
        <v>1291</v>
      </c>
      <c r="C1194" s="1" t="s">
        <v>15</v>
      </c>
    </row>
    <row r="1195" spans="1:3">
      <c r="A1195" s="1" t="s">
        <v>1292</v>
      </c>
      <c r="B1195" s="1" t="s">
        <v>1292</v>
      </c>
      <c r="C1195" s="1">
        <f>70.00</f>
        <v>70</v>
      </c>
    </row>
    <row r="1196" spans="1:3">
      <c r="A1196" s="1" t="s">
        <v>1293</v>
      </c>
      <c r="B1196" s="1" t="s">
        <v>1293</v>
      </c>
      <c r="C1196" s="1">
        <f>120.00</f>
        <v>120</v>
      </c>
    </row>
    <row r="1197" spans="1:3">
      <c r="A1197" s="1" t="s">
        <v>1294</v>
      </c>
      <c r="B1197" s="1" t="s">
        <v>1294</v>
      </c>
      <c r="C1197" s="1" t="s">
        <v>15</v>
      </c>
    </row>
    <row r="1198" spans="1:3">
      <c r="A1198" s="1" t="s">
        <v>1295</v>
      </c>
      <c r="B1198" s="1" t="s">
        <v>1295</v>
      </c>
      <c r="C1198" s="1">
        <f>1850.00</f>
        <v>1850</v>
      </c>
    </row>
    <row r="1199" spans="1:3">
      <c r="A1199" s="1" t="s">
        <v>1296</v>
      </c>
      <c r="B1199" s="1" t="s">
        <v>1296</v>
      </c>
      <c r="C1199" s="1" t="s">
        <v>15</v>
      </c>
    </row>
    <row r="1200" spans="1:3">
      <c r="A1200" s="1" t="s">
        <v>1297</v>
      </c>
      <c r="B1200" s="1" t="s">
        <v>1297</v>
      </c>
      <c r="C1200" s="1" t="s">
        <v>15</v>
      </c>
    </row>
    <row r="1201" spans="1:3">
      <c r="A1201" s="3" t="s">
        <v>1298</v>
      </c>
      <c r="B1201" s="1"/>
      <c r="C1201" s="1"/>
    </row>
    <row r="1202" spans="1:3">
      <c r="A1202" s="1" t="s">
        <v>1299</v>
      </c>
      <c r="B1202" s="1" t="s">
        <v>1299</v>
      </c>
      <c r="C1202" s="1">
        <f>1390.00</f>
        <v>1390</v>
      </c>
    </row>
    <row r="1203" spans="1:3">
      <c r="A1203" s="1" t="s">
        <v>1300</v>
      </c>
      <c r="B1203" s="1" t="s">
        <v>1300</v>
      </c>
      <c r="C1203" s="1" t="s">
        <v>15</v>
      </c>
    </row>
    <row r="1204" spans="1:3">
      <c r="A1204" s="1" t="s">
        <v>1301</v>
      </c>
      <c r="B1204" s="1" t="s">
        <v>1301</v>
      </c>
      <c r="C1204" s="1">
        <f>180.00</f>
        <v>180</v>
      </c>
    </row>
    <row r="1205" spans="1:3">
      <c r="A1205" s="1" t="s">
        <v>1302</v>
      </c>
      <c r="B1205" s="1" t="s">
        <v>1302</v>
      </c>
      <c r="C1205" s="1">
        <f>420.00</f>
        <v>420</v>
      </c>
    </row>
    <row r="1206" spans="1:3">
      <c r="A1206" s="1" t="s">
        <v>1303</v>
      </c>
      <c r="B1206" s="1" t="s">
        <v>1303</v>
      </c>
      <c r="C1206" s="1">
        <f>1890.00</f>
        <v>1890</v>
      </c>
    </row>
    <row r="1207" spans="1:3">
      <c r="A1207" s="1" t="s">
        <v>1304</v>
      </c>
      <c r="B1207" s="1" t="s">
        <v>1304</v>
      </c>
      <c r="C1207" s="1">
        <f>320.00</f>
        <v>320</v>
      </c>
    </row>
    <row r="1208" spans="1:3">
      <c r="A1208" s="1" t="s">
        <v>1305</v>
      </c>
      <c r="B1208" s="1" t="s">
        <v>1305</v>
      </c>
      <c r="C1208" s="1">
        <f>100.00</f>
        <v>100</v>
      </c>
    </row>
    <row r="1209" spans="1:3">
      <c r="A1209" s="1" t="s">
        <v>1306</v>
      </c>
      <c r="B1209" s="1" t="s">
        <v>1306</v>
      </c>
      <c r="C1209" s="1">
        <f>923.00</f>
        <v>923</v>
      </c>
    </row>
    <row r="1210" spans="1:3">
      <c r="A1210" s="1" t="s">
        <v>1307</v>
      </c>
      <c r="B1210" s="1" t="s">
        <v>1307</v>
      </c>
      <c r="C1210" s="1">
        <f>670.00</f>
        <v>670</v>
      </c>
    </row>
    <row r="1211" spans="1:3">
      <c r="A1211" s="1" t="s">
        <v>1308</v>
      </c>
      <c r="B1211" s="1" t="s">
        <v>1308</v>
      </c>
      <c r="C1211" s="1">
        <f>300.00</f>
        <v>300</v>
      </c>
    </row>
    <row r="1212" spans="1:3">
      <c r="A1212" s="1" t="s">
        <v>1309</v>
      </c>
      <c r="B1212" s="1" t="s">
        <v>1309</v>
      </c>
      <c r="C1212" s="1">
        <f>9500.00</f>
        <v>9500</v>
      </c>
    </row>
    <row r="1213" spans="1:3">
      <c r="A1213" s="1" t="s">
        <v>1310</v>
      </c>
      <c r="B1213" s="1" t="s">
        <v>1310</v>
      </c>
      <c r="C1213" s="1">
        <f>1.10</f>
        <v>1.1</v>
      </c>
    </row>
    <row r="1214" spans="1:3">
      <c r="A1214" s="1" t="s">
        <v>1311</v>
      </c>
      <c r="B1214" s="1" t="s">
        <v>1311</v>
      </c>
      <c r="C1214" s="1">
        <f>1010.00</f>
        <v>1010</v>
      </c>
    </row>
    <row r="1215" spans="1:3">
      <c r="A1215" s="1" t="s">
        <v>1312</v>
      </c>
      <c r="B1215" s="1" t="s">
        <v>1312</v>
      </c>
      <c r="C1215" s="1">
        <f>1980.00</f>
        <v>1980</v>
      </c>
    </row>
    <row r="1216" spans="1:3">
      <c r="A1216" s="1" t="s">
        <v>1313</v>
      </c>
      <c r="B1216" s="1" t="s">
        <v>1313</v>
      </c>
      <c r="C1216" s="1">
        <f>450.00</f>
        <v>450</v>
      </c>
    </row>
    <row r="1217" spans="1:3">
      <c r="A1217" s="1" t="s">
        <v>1314</v>
      </c>
      <c r="B1217" s="1" t="s">
        <v>1314</v>
      </c>
      <c r="C1217" s="1">
        <f>140.00</f>
        <v>140</v>
      </c>
    </row>
    <row r="1218" spans="1:3">
      <c r="A1218" s="1" t="s">
        <v>1315</v>
      </c>
      <c r="B1218" s="1" t="s">
        <v>1316</v>
      </c>
      <c r="C1218" s="1">
        <f>4990.00</f>
        <v>4990</v>
      </c>
    </row>
    <row r="1219" spans="1:3">
      <c r="A1219" s="1" t="s">
        <v>1317</v>
      </c>
      <c r="B1219" s="1" t="s">
        <v>1317</v>
      </c>
      <c r="C1219" s="1">
        <f>6750.00</f>
        <v>6750</v>
      </c>
    </row>
    <row r="1220" spans="1:3">
      <c r="A1220" s="1" t="s">
        <v>1318</v>
      </c>
      <c r="B1220" s="1" t="s">
        <v>1318</v>
      </c>
      <c r="C1220" s="1">
        <f>4100.00</f>
        <v>4100</v>
      </c>
    </row>
    <row r="1221" spans="1:3">
      <c r="A1221" s="1" t="s">
        <v>1319</v>
      </c>
      <c r="B1221" s="1" t="s">
        <v>1319</v>
      </c>
      <c r="C1221" s="1">
        <f>1580.00</f>
        <v>1580</v>
      </c>
    </row>
    <row r="1222" spans="1:3">
      <c r="A1222" s="1" t="s">
        <v>1320</v>
      </c>
      <c r="B1222" s="1" t="s">
        <v>1320</v>
      </c>
      <c r="C1222" s="1">
        <f>180.00</f>
        <v>180</v>
      </c>
    </row>
    <row r="1223" spans="1:3">
      <c r="A1223" s="1" t="s">
        <v>1321</v>
      </c>
      <c r="B1223" s="1" t="s">
        <v>1321</v>
      </c>
      <c r="C1223" s="1">
        <f>250.00</f>
        <v>250</v>
      </c>
    </row>
    <row r="1224" spans="1:3">
      <c r="A1224" s="1" t="s">
        <v>1322</v>
      </c>
      <c r="B1224" s="1" t="s">
        <v>1322</v>
      </c>
      <c r="C1224" s="1">
        <f>120.00</f>
        <v>120</v>
      </c>
    </row>
    <row r="1225" spans="1:3">
      <c r="A1225" s="1" t="s">
        <v>1323</v>
      </c>
      <c r="B1225" s="1" t="s">
        <v>1323</v>
      </c>
      <c r="C1225" s="1">
        <f>9635.00</f>
        <v>9635</v>
      </c>
    </row>
    <row r="1226" spans="1:3">
      <c r="A1226" s="1" t="s">
        <v>1324</v>
      </c>
      <c r="B1226" s="1" t="s">
        <v>1324</v>
      </c>
      <c r="C1226" s="1">
        <f>1060.00</f>
        <v>1060</v>
      </c>
    </row>
    <row r="1227" spans="1:3">
      <c r="A1227" s="1" t="s">
        <v>1325</v>
      </c>
      <c r="B1227" s="1" t="s">
        <v>1325</v>
      </c>
      <c r="C1227" s="1">
        <f>3850.00</f>
        <v>3850</v>
      </c>
    </row>
    <row r="1228" spans="1:3">
      <c r="A1228" s="1" t="s">
        <v>1326</v>
      </c>
      <c r="B1228" s="1" t="s">
        <v>1326</v>
      </c>
      <c r="C1228" s="1">
        <f>2490.00</f>
        <v>2490</v>
      </c>
    </row>
    <row r="1229" spans="1:3">
      <c r="A1229" s="1" t="s">
        <v>1327</v>
      </c>
      <c r="B1229" s="1" t="s">
        <v>1327</v>
      </c>
      <c r="C1229" s="1">
        <f>800.00</f>
        <v>800</v>
      </c>
    </row>
    <row r="1230" spans="1:3">
      <c r="A1230" s="1" t="s">
        <v>1328</v>
      </c>
      <c r="B1230" s="1" t="s">
        <v>1328</v>
      </c>
      <c r="C1230" s="1">
        <f>200.00</f>
        <v>200</v>
      </c>
    </row>
    <row r="1231" spans="1:3">
      <c r="A1231" s="1" t="s">
        <v>1329</v>
      </c>
      <c r="B1231" s="1" t="s">
        <v>1329</v>
      </c>
      <c r="C1231" s="1">
        <f>1650.00</f>
        <v>1650</v>
      </c>
    </row>
    <row r="1232" spans="1:3">
      <c r="A1232" s="1" t="s">
        <v>1330</v>
      </c>
      <c r="B1232" s="1" t="s">
        <v>1330</v>
      </c>
      <c r="C1232" s="1">
        <f>3070.00</f>
        <v>3070</v>
      </c>
    </row>
    <row r="1233" spans="1:3">
      <c r="A1233" s="1" t="s">
        <v>1331</v>
      </c>
      <c r="B1233" s="1" t="s">
        <v>1331</v>
      </c>
      <c r="C1233" s="1">
        <f>5120.00</f>
        <v>5120</v>
      </c>
    </row>
    <row r="1234" spans="1:3">
      <c r="A1234" s="1" t="s">
        <v>1332</v>
      </c>
      <c r="B1234" s="1" t="s">
        <v>1332</v>
      </c>
      <c r="C1234" s="1">
        <f>1400.00</f>
        <v>1400</v>
      </c>
    </row>
    <row r="1235" spans="1:3">
      <c r="A1235" s="1" t="s">
        <v>1333</v>
      </c>
      <c r="B1235" s="1" t="s">
        <v>1333</v>
      </c>
      <c r="C1235" s="1">
        <f>1400.00</f>
        <v>1400</v>
      </c>
    </row>
    <row r="1236" spans="1:3">
      <c r="A1236" s="1" t="s">
        <v>1334</v>
      </c>
      <c r="B1236" s="1" t="s">
        <v>1334</v>
      </c>
      <c r="C1236" s="1" t="s">
        <v>15</v>
      </c>
    </row>
    <row r="1237" spans="1:3">
      <c r="A1237" s="1" t="s">
        <v>1335</v>
      </c>
      <c r="B1237" s="1" t="s">
        <v>1335</v>
      </c>
      <c r="C1237" s="1" t="s">
        <v>15</v>
      </c>
    </row>
    <row r="1238" spans="1:3">
      <c r="A1238" s="1" t="s">
        <v>1336</v>
      </c>
      <c r="B1238" s="1" t="s">
        <v>1336</v>
      </c>
      <c r="C1238" s="1">
        <f>3200.00</f>
        <v>3200</v>
      </c>
    </row>
    <row r="1239" spans="1:3">
      <c r="A1239" s="1" t="s">
        <v>1337</v>
      </c>
      <c r="B1239" s="1" t="s">
        <v>1337</v>
      </c>
      <c r="C1239" s="1">
        <f>660.00</f>
        <v>660</v>
      </c>
    </row>
    <row r="1240" spans="1:3">
      <c r="A1240" s="1" t="s">
        <v>1338</v>
      </c>
      <c r="B1240" s="1" t="s">
        <v>1338</v>
      </c>
      <c r="C1240" s="1">
        <f>1440.00</f>
        <v>1440</v>
      </c>
    </row>
    <row r="1241" spans="1:3">
      <c r="A1241" s="1" t="s">
        <v>1339</v>
      </c>
      <c r="B1241" s="1" t="s">
        <v>1339</v>
      </c>
      <c r="C1241" s="1">
        <f>220.00</f>
        <v>220</v>
      </c>
    </row>
    <row r="1242" spans="1:3">
      <c r="A1242" s="1" t="s">
        <v>1340</v>
      </c>
      <c r="B1242" s="1" t="s">
        <v>1340</v>
      </c>
      <c r="C1242" s="1">
        <f>390.00</f>
        <v>390</v>
      </c>
    </row>
    <row r="1243" spans="1:3">
      <c r="A1243" s="1" t="s">
        <v>1341</v>
      </c>
      <c r="B1243" s="1" t="s">
        <v>1341</v>
      </c>
      <c r="C1243" s="1" t="s">
        <v>15</v>
      </c>
    </row>
    <row r="1244" spans="1:3">
      <c r="A1244" s="1" t="s">
        <v>1342</v>
      </c>
      <c r="B1244" s="1" t="s">
        <v>1342</v>
      </c>
      <c r="C1244" s="1">
        <f>6890.00</f>
        <v>6890</v>
      </c>
    </row>
    <row r="1245" spans="1:3">
      <c r="A1245" s="1" t="s">
        <v>1343</v>
      </c>
      <c r="B1245" s="1" t="s">
        <v>1343</v>
      </c>
      <c r="C1245" s="1">
        <f>450.00</f>
        <v>450</v>
      </c>
    </row>
    <row r="1246" spans="1:3">
      <c r="A1246" s="1" t="s">
        <v>1344</v>
      </c>
      <c r="B1246" s="1" t="s">
        <v>1344</v>
      </c>
      <c r="C1246" s="1" t="s">
        <v>15</v>
      </c>
    </row>
    <row r="1247" spans="1:3">
      <c r="A1247" s="1" t="s">
        <v>1345</v>
      </c>
      <c r="B1247" s="1" t="s">
        <v>1345</v>
      </c>
      <c r="C1247" s="1" t="s">
        <v>15</v>
      </c>
    </row>
    <row r="1248" spans="1:3">
      <c r="A1248" s="1" t="s">
        <v>1346</v>
      </c>
      <c r="B1248" s="1" t="s">
        <v>1346</v>
      </c>
      <c r="C1248" s="1" t="s">
        <v>15</v>
      </c>
    </row>
    <row r="1249" spans="1:3">
      <c r="A1249" s="1" t="s">
        <v>1347</v>
      </c>
      <c r="B1249" s="1" t="s">
        <v>1347</v>
      </c>
      <c r="C1249" s="1" t="s">
        <v>15</v>
      </c>
    </row>
    <row r="1250" spans="1:3">
      <c r="A1250" s="1" t="s">
        <v>1348</v>
      </c>
      <c r="B1250" s="1" t="s">
        <v>1348</v>
      </c>
      <c r="C1250" s="1">
        <f>3500.00</f>
        <v>3500</v>
      </c>
    </row>
    <row r="1251" spans="1:3">
      <c r="A1251" s="1" t="s">
        <v>1349</v>
      </c>
      <c r="B1251" s="1" t="s">
        <v>1349</v>
      </c>
      <c r="C1251" s="1" t="s">
        <v>15</v>
      </c>
    </row>
    <row r="1252" spans="1:3">
      <c r="A1252" s="1" t="s">
        <v>1350</v>
      </c>
      <c r="B1252" s="1" t="s">
        <v>1350</v>
      </c>
      <c r="C1252" s="1">
        <f>85.00</f>
        <v>85</v>
      </c>
    </row>
    <row r="1253" spans="1:3">
      <c r="A1253" s="1" t="s">
        <v>1351</v>
      </c>
      <c r="B1253" s="1" t="s">
        <v>1351</v>
      </c>
      <c r="C1253" s="1" t="s">
        <v>15</v>
      </c>
    </row>
    <row r="1254" spans="1:3">
      <c r="A1254" s="1" t="s">
        <v>1352</v>
      </c>
      <c r="B1254" s="1" t="s">
        <v>1352</v>
      </c>
      <c r="C1254" s="1">
        <f>2400.00</f>
        <v>2400</v>
      </c>
    </row>
    <row r="1255" spans="1:3">
      <c r="A1255" s="1" t="s">
        <v>1353</v>
      </c>
      <c r="B1255" s="1" t="s">
        <v>1353</v>
      </c>
      <c r="C1255" s="1">
        <f>110.00</f>
        <v>110</v>
      </c>
    </row>
    <row r="1256" spans="1:3">
      <c r="A1256" s="1" t="s">
        <v>1354</v>
      </c>
      <c r="B1256" s="1" t="s">
        <v>1354</v>
      </c>
      <c r="C1256" s="1">
        <f>3070.00</f>
        <v>3070</v>
      </c>
    </row>
    <row r="1257" spans="1:3">
      <c r="A1257" s="1" t="s">
        <v>1355</v>
      </c>
      <c r="B1257" s="1" t="s">
        <v>1355</v>
      </c>
      <c r="C1257" s="1" t="s">
        <v>15</v>
      </c>
    </row>
    <row r="1258" spans="1:3">
      <c r="A1258" s="1" t="s">
        <v>1356</v>
      </c>
      <c r="B1258" s="1" t="s">
        <v>1356</v>
      </c>
      <c r="C1258" s="1" t="s">
        <v>15</v>
      </c>
    </row>
    <row r="1259" spans="1:3">
      <c r="A1259" s="1" t="s">
        <v>1357</v>
      </c>
      <c r="B1259" s="1" t="s">
        <v>1357</v>
      </c>
      <c r="C1259" s="1">
        <f>1050.00</f>
        <v>1050</v>
      </c>
    </row>
    <row r="1260" spans="1:3">
      <c r="A1260" s="1" t="s">
        <v>1358</v>
      </c>
      <c r="B1260" s="1" t="s">
        <v>1358</v>
      </c>
      <c r="C1260" s="1">
        <f>1890.00</f>
        <v>1890</v>
      </c>
    </row>
    <row r="1261" spans="1:3">
      <c r="A1261" s="1" t="s">
        <v>1359</v>
      </c>
      <c r="B1261" s="1" t="s">
        <v>1359</v>
      </c>
      <c r="C1261" s="1">
        <f>7235.00</f>
        <v>7235</v>
      </c>
    </row>
    <row r="1262" spans="1:3">
      <c r="A1262" s="1" t="s">
        <v>1360</v>
      </c>
      <c r="B1262" s="1" t="s">
        <v>1361</v>
      </c>
      <c r="C1262" s="1">
        <f>2450.00</f>
        <v>2450</v>
      </c>
    </row>
    <row r="1263" spans="1:3">
      <c r="A1263" s="1" t="s">
        <v>1362</v>
      </c>
      <c r="B1263" s="1" t="s">
        <v>1362</v>
      </c>
      <c r="C1263" s="1" t="s">
        <v>15</v>
      </c>
    </row>
    <row r="1264" spans="1:3">
      <c r="A1264" s="1" t="s">
        <v>1363</v>
      </c>
      <c r="B1264" s="1" t="s">
        <v>1363</v>
      </c>
      <c r="C1264" s="1">
        <f>600.00</f>
        <v>600</v>
      </c>
    </row>
    <row r="1265" spans="1:3">
      <c r="A1265" s="1" t="s">
        <v>1364</v>
      </c>
      <c r="B1265" s="1" t="s">
        <v>1364</v>
      </c>
      <c r="C1265" s="1">
        <f>9600.00</f>
        <v>9600</v>
      </c>
    </row>
    <row r="1266" spans="1:3">
      <c r="A1266" s="1" t="s">
        <v>1365</v>
      </c>
      <c r="B1266" s="1" t="s">
        <v>1365</v>
      </c>
      <c r="C1266" s="1" t="s">
        <v>15</v>
      </c>
    </row>
    <row r="1267" spans="1:3">
      <c r="A1267" s="1" t="s">
        <v>1366</v>
      </c>
      <c r="B1267" s="1" t="s">
        <v>1366</v>
      </c>
      <c r="C1267" s="1" t="s">
        <v>15</v>
      </c>
    </row>
    <row r="1268" spans="1:3">
      <c r="A1268" s="1" t="s">
        <v>1367</v>
      </c>
      <c r="B1268" s="1" t="s">
        <v>1367</v>
      </c>
      <c r="C1268" s="1" t="s">
        <v>15</v>
      </c>
    </row>
    <row r="1269" spans="1:3">
      <c r="A1269" s="1" t="s">
        <v>1368</v>
      </c>
      <c r="B1269" s="1" t="s">
        <v>1368</v>
      </c>
      <c r="C1269" s="1">
        <f>350.00</f>
        <v>350</v>
      </c>
    </row>
    <row r="1270" spans="1:3">
      <c r="A1270" s="1" t="s">
        <v>1369</v>
      </c>
      <c r="B1270" s="1" t="s">
        <v>1369</v>
      </c>
      <c r="C1270" s="1">
        <f>1200.00</f>
        <v>1200</v>
      </c>
    </row>
    <row r="1271" spans="1:3">
      <c r="A1271" s="1" t="s">
        <v>1370</v>
      </c>
      <c r="B1271" s="1" t="s">
        <v>1370</v>
      </c>
      <c r="C1271" s="1">
        <f>2280.00</f>
        <v>2280</v>
      </c>
    </row>
    <row r="1272" spans="1:3">
      <c r="A1272" s="1" t="s">
        <v>1371</v>
      </c>
      <c r="B1272" s="1" t="s">
        <v>1371</v>
      </c>
      <c r="C1272" s="1">
        <f>4210.00</f>
        <v>4210</v>
      </c>
    </row>
    <row r="1273" spans="1:3">
      <c r="A1273" s="1" t="s">
        <v>1372</v>
      </c>
      <c r="B1273" s="1" t="s">
        <v>1372</v>
      </c>
      <c r="C1273" s="1">
        <f>370.00</f>
        <v>370</v>
      </c>
    </row>
    <row r="1274" spans="1:3">
      <c r="A1274" s="1" t="s">
        <v>1373</v>
      </c>
      <c r="B1274" s="1" t="s">
        <v>1373</v>
      </c>
      <c r="C1274" s="1">
        <f>2490.00</f>
        <v>2490</v>
      </c>
    </row>
    <row r="1275" spans="1:3">
      <c r="A1275" s="1" t="s">
        <v>1374</v>
      </c>
      <c r="B1275" s="1" t="s">
        <v>1374</v>
      </c>
      <c r="C1275" s="1" t="s">
        <v>15</v>
      </c>
    </row>
    <row r="1276" spans="1:3">
      <c r="A1276" s="1" t="s">
        <v>1375</v>
      </c>
      <c r="B1276" s="1" t="s">
        <v>1375</v>
      </c>
      <c r="C1276" s="1">
        <f>60.00</f>
        <v>60</v>
      </c>
    </row>
    <row r="1277" spans="1:3">
      <c r="A1277" s="1" t="s">
        <v>1376</v>
      </c>
      <c r="B1277" s="1" t="s">
        <v>1376</v>
      </c>
      <c r="C1277" s="1">
        <f>150.00</f>
        <v>150</v>
      </c>
    </row>
    <row r="1278" spans="1:3">
      <c r="A1278" s="3" t="s">
        <v>1377</v>
      </c>
      <c r="B1278" s="1"/>
      <c r="C1278" s="1"/>
    </row>
    <row r="1279" spans="1:3">
      <c r="A1279" s="1" t="s">
        <v>1378</v>
      </c>
      <c r="B1279" s="1" t="s">
        <v>1378</v>
      </c>
      <c r="C1279" s="1">
        <f>4450.00</f>
        <v>4450</v>
      </c>
    </row>
    <row r="1280" spans="1:3">
      <c r="A1280" s="1" t="s">
        <v>1379</v>
      </c>
      <c r="B1280" s="1" t="s">
        <v>1379</v>
      </c>
      <c r="C1280" s="1">
        <f>3200.00</f>
        <v>3200</v>
      </c>
    </row>
    <row r="1281" spans="1:3">
      <c r="A1281" s="1" t="s">
        <v>1380</v>
      </c>
      <c r="B1281" s="1" t="s">
        <v>1381</v>
      </c>
      <c r="C1281" s="1">
        <f>400.00</f>
        <v>400</v>
      </c>
    </row>
    <row r="1282" spans="1:3">
      <c r="A1282" s="1" t="s">
        <v>1382</v>
      </c>
      <c r="B1282" s="1" t="s">
        <v>1382</v>
      </c>
      <c r="C1282" s="1">
        <f>1980.00</f>
        <v>1980</v>
      </c>
    </row>
    <row r="1283" spans="1:3">
      <c r="A1283" s="1" t="s">
        <v>1383</v>
      </c>
      <c r="B1283" s="1" t="s">
        <v>1383</v>
      </c>
      <c r="C1283" s="1">
        <f>1650.00</f>
        <v>1650</v>
      </c>
    </row>
    <row r="1284" spans="1:3">
      <c r="A1284" s="1" t="s">
        <v>1384</v>
      </c>
      <c r="B1284" s="1" t="s">
        <v>1384</v>
      </c>
      <c r="C1284" s="1">
        <f>320.00</f>
        <v>320</v>
      </c>
    </row>
    <row r="1285" spans="1:3">
      <c r="A1285" s="1" t="s">
        <v>1385</v>
      </c>
      <c r="B1285" s="1" t="s">
        <v>1385</v>
      </c>
      <c r="C1285" s="1">
        <f>2150.00</f>
        <v>2150</v>
      </c>
    </row>
    <row r="1286" spans="1:3">
      <c r="A1286" s="1" t="s">
        <v>1386</v>
      </c>
      <c r="B1286" s="1" t="s">
        <v>1387</v>
      </c>
      <c r="C1286" s="1">
        <f>2856.00</f>
        <v>2856</v>
      </c>
    </row>
    <row r="1287" spans="1:3">
      <c r="A1287" s="1" t="s">
        <v>1388</v>
      </c>
      <c r="B1287" s="1" t="s">
        <v>1388</v>
      </c>
      <c r="C1287" s="1">
        <f>2200.00</f>
        <v>2200</v>
      </c>
    </row>
    <row r="1288" spans="1:3">
      <c r="A1288" s="1" t="s">
        <v>1389</v>
      </c>
      <c r="B1288" s="1" t="s">
        <v>1389</v>
      </c>
      <c r="C1288" s="1">
        <f>250.00</f>
        <v>250</v>
      </c>
    </row>
    <row r="1289" spans="1:3">
      <c r="A1289" s="1" t="s">
        <v>1390</v>
      </c>
      <c r="B1289" s="1" t="s">
        <v>1390</v>
      </c>
      <c r="C1289" s="1">
        <f>533.00</f>
        <v>533</v>
      </c>
    </row>
    <row r="1290" spans="1:3">
      <c r="A1290" s="1" t="s">
        <v>1391</v>
      </c>
      <c r="B1290" s="1" t="s">
        <v>1391</v>
      </c>
      <c r="C1290" s="1">
        <f>300.00</f>
        <v>300</v>
      </c>
    </row>
    <row r="1291" spans="1:3">
      <c r="A1291" s="1" t="s">
        <v>1392</v>
      </c>
      <c r="B1291" s="1" t="s">
        <v>1392</v>
      </c>
      <c r="C1291" s="1">
        <f>300.00</f>
        <v>300</v>
      </c>
    </row>
    <row r="1292" spans="1:3">
      <c r="A1292" s="1" t="s">
        <v>1393</v>
      </c>
      <c r="B1292" s="1" t="s">
        <v>1393</v>
      </c>
      <c r="C1292" s="1">
        <f>980.00</f>
        <v>980</v>
      </c>
    </row>
    <row r="1293" spans="1:3">
      <c r="A1293" s="1" t="s">
        <v>1394</v>
      </c>
      <c r="B1293" s="1" t="s">
        <v>1394</v>
      </c>
      <c r="C1293" s="1">
        <f>1350.00</f>
        <v>1350</v>
      </c>
    </row>
    <row r="1294" spans="1:3">
      <c r="A1294" s="1" t="s">
        <v>1395</v>
      </c>
      <c r="B1294" s="1" t="s">
        <v>1395</v>
      </c>
      <c r="C1294" s="1">
        <f>1450.00</f>
        <v>1450</v>
      </c>
    </row>
    <row r="1295" spans="1:3">
      <c r="A1295" s="1" t="s">
        <v>1396</v>
      </c>
      <c r="B1295" s="1" t="s">
        <v>1396</v>
      </c>
      <c r="C1295" s="1">
        <f>280.00</f>
        <v>280</v>
      </c>
    </row>
    <row r="1296" spans="1:3">
      <c r="A1296" s="1" t="s">
        <v>1397</v>
      </c>
      <c r="B1296" s="1" t="s">
        <v>1397</v>
      </c>
      <c r="C1296" s="1">
        <f>200.00</f>
        <v>200</v>
      </c>
    </row>
    <row r="1297" spans="1:3">
      <c r="A1297" s="1" t="s">
        <v>1398</v>
      </c>
      <c r="B1297" s="1" t="s">
        <v>1398</v>
      </c>
      <c r="C1297" s="1">
        <f>790.00</f>
        <v>790</v>
      </c>
    </row>
    <row r="1298" spans="1:3">
      <c r="A1298" s="1" t="s">
        <v>1399</v>
      </c>
      <c r="B1298" s="1" t="s">
        <v>1399</v>
      </c>
      <c r="C1298" s="1">
        <f>330.00</f>
        <v>330</v>
      </c>
    </row>
    <row r="1299" spans="1:3">
      <c r="A1299" s="1" t="s">
        <v>1400</v>
      </c>
      <c r="B1299" s="1" t="s">
        <v>1400</v>
      </c>
      <c r="C1299" s="1">
        <f>100.00</f>
        <v>100</v>
      </c>
    </row>
    <row r="1300" spans="1:3">
      <c r="A1300" s="1" t="s">
        <v>1401</v>
      </c>
      <c r="B1300" s="1" t="s">
        <v>1401</v>
      </c>
      <c r="C1300" s="1">
        <f>8080.00</f>
        <v>8080</v>
      </c>
    </row>
    <row r="1301" spans="1:3">
      <c r="A1301" s="1" t="s">
        <v>1402</v>
      </c>
      <c r="B1301" s="1" t="s">
        <v>1402</v>
      </c>
      <c r="C1301" s="1">
        <f>360.00</f>
        <v>360</v>
      </c>
    </row>
    <row r="1302" spans="1:3">
      <c r="A1302" s="1" t="s">
        <v>1403</v>
      </c>
      <c r="B1302" s="1" t="s">
        <v>1403</v>
      </c>
      <c r="C1302" s="1">
        <f>360.00</f>
        <v>360</v>
      </c>
    </row>
    <row r="1303" spans="1:3">
      <c r="A1303" s="1" t="s">
        <v>1404</v>
      </c>
      <c r="B1303" s="1" t="s">
        <v>1404</v>
      </c>
      <c r="C1303" s="1">
        <f>150.00</f>
        <v>150</v>
      </c>
    </row>
    <row r="1304" spans="1:3">
      <c r="A1304" s="1" t="s">
        <v>1405</v>
      </c>
      <c r="B1304" s="1" t="s">
        <v>1405</v>
      </c>
      <c r="C1304" s="1">
        <f>917.00</f>
        <v>917</v>
      </c>
    </row>
    <row r="1305" spans="1:3">
      <c r="A1305" s="1" t="s">
        <v>1406</v>
      </c>
      <c r="B1305" s="1" t="s">
        <v>1406</v>
      </c>
      <c r="C1305" s="1">
        <f>490.00</f>
        <v>490</v>
      </c>
    </row>
    <row r="1306" spans="1:3">
      <c r="A1306" s="3" t="s">
        <v>1407</v>
      </c>
      <c r="B1306" s="1"/>
      <c r="C1306" s="1"/>
    </row>
    <row r="1307" spans="1:3">
      <c r="A1307" s="1" t="s">
        <v>1408</v>
      </c>
      <c r="B1307" s="1" t="s">
        <v>1408</v>
      </c>
      <c r="C1307" s="1">
        <f>3502.00</f>
        <v>3502</v>
      </c>
    </row>
    <row r="1308" spans="1:3">
      <c r="A1308" s="1" t="s">
        <v>1409</v>
      </c>
      <c r="B1308" s="1" t="s">
        <v>1409</v>
      </c>
      <c r="C1308" s="1">
        <f>1800.00</f>
        <v>1800</v>
      </c>
    </row>
    <row r="1309" spans="1:3">
      <c r="A1309" s="1" t="s">
        <v>1410</v>
      </c>
      <c r="B1309" s="1" t="s">
        <v>1410</v>
      </c>
      <c r="C1309" s="1">
        <f>2500.00</f>
        <v>2500</v>
      </c>
    </row>
    <row r="1310" spans="1:3">
      <c r="A1310" s="1" t="s">
        <v>1411</v>
      </c>
      <c r="B1310" s="1" t="s">
        <v>1411</v>
      </c>
      <c r="C1310" s="1">
        <f>260.00</f>
        <v>260</v>
      </c>
    </row>
    <row r="1311" spans="1:3">
      <c r="A1311" s="1" t="s">
        <v>1412</v>
      </c>
      <c r="B1311" s="1" t="s">
        <v>1412</v>
      </c>
      <c r="C1311" s="1">
        <f>2100.00</f>
        <v>2100</v>
      </c>
    </row>
    <row r="1312" spans="1:3">
      <c r="A1312" s="1" t="s">
        <v>1413</v>
      </c>
      <c r="B1312" s="1" t="s">
        <v>1413</v>
      </c>
      <c r="C1312" s="1">
        <f>1450.00</f>
        <v>1450</v>
      </c>
    </row>
    <row r="1313" spans="1:3">
      <c r="A1313" s="1" t="s">
        <v>1414</v>
      </c>
      <c r="B1313" s="1" t="s">
        <v>1414</v>
      </c>
      <c r="C1313" s="1">
        <f>3980.00</f>
        <v>3980</v>
      </c>
    </row>
    <row r="1314" spans="1:3">
      <c r="A1314" s="1" t="s">
        <v>1415</v>
      </c>
      <c r="B1314" s="1" t="s">
        <v>1415</v>
      </c>
      <c r="C1314" s="1">
        <f>1220.00</f>
        <v>1220</v>
      </c>
    </row>
    <row r="1315" spans="1:3">
      <c r="A1315" s="1" t="s">
        <v>1416</v>
      </c>
      <c r="B1315" s="1" t="s">
        <v>1416</v>
      </c>
      <c r="C1315" s="1">
        <f>3800.00</f>
        <v>3800</v>
      </c>
    </row>
    <row r="1316" spans="1:3">
      <c r="A1316" s="1" t="s">
        <v>1417</v>
      </c>
      <c r="B1316" s="1" t="s">
        <v>1417</v>
      </c>
      <c r="C1316" s="1">
        <f>2600.00</f>
        <v>2600</v>
      </c>
    </row>
    <row r="1317" spans="1:3">
      <c r="A1317" s="1" t="s">
        <v>1418</v>
      </c>
      <c r="B1317" s="1" t="s">
        <v>1418</v>
      </c>
      <c r="C1317" s="1">
        <f>3700.00</f>
        <v>3700</v>
      </c>
    </row>
    <row r="1318" spans="1:3">
      <c r="A1318" s="1" t="s">
        <v>1419</v>
      </c>
      <c r="B1318" s="1" t="s">
        <v>1419</v>
      </c>
      <c r="C1318" s="1">
        <f>4600.00</f>
        <v>4600</v>
      </c>
    </row>
    <row r="1319" spans="1:3">
      <c r="A1319" s="1" t="s">
        <v>1420</v>
      </c>
      <c r="B1319" s="1" t="s">
        <v>1420</v>
      </c>
      <c r="C1319" s="1">
        <f>960.00</f>
        <v>960</v>
      </c>
    </row>
    <row r="1320" spans="1:3">
      <c r="A1320" s="1" t="s">
        <v>1421</v>
      </c>
      <c r="B1320" s="1" t="s">
        <v>1421</v>
      </c>
      <c r="C1320" s="1">
        <f>2000.00</f>
        <v>2000</v>
      </c>
    </row>
    <row r="1321" spans="1:3">
      <c r="A1321" s="1" t="s">
        <v>1422</v>
      </c>
      <c r="B1321" s="1" t="s">
        <v>1422</v>
      </c>
      <c r="C1321" s="1">
        <f>4910.00</f>
        <v>4910</v>
      </c>
    </row>
    <row r="1322" spans="1:3">
      <c r="A1322" s="1" t="s">
        <v>1423</v>
      </c>
      <c r="B1322" s="1" t="s">
        <v>1423</v>
      </c>
      <c r="C1322" s="1" t="s">
        <v>15</v>
      </c>
    </row>
    <row r="1323" spans="1:3">
      <c r="A1323" s="1" t="s">
        <v>1424</v>
      </c>
      <c r="B1323" s="1" t="s">
        <v>1424</v>
      </c>
      <c r="C1323" s="1" t="s">
        <v>15</v>
      </c>
    </row>
    <row r="1324" spans="1:3">
      <c r="A1324" s="1" t="s">
        <v>1425</v>
      </c>
      <c r="B1324" s="1" t="s">
        <v>1425</v>
      </c>
      <c r="C1324" s="1">
        <f>3790.00</f>
        <v>3790</v>
      </c>
    </row>
    <row r="1325" spans="1:3">
      <c r="A1325" s="3" t="s">
        <v>1426</v>
      </c>
      <c r="B1325" s="1"/>
      <c r="C1325" s="1"/>
    </row>
    <row r="1326" spans="1:3">
      <c r="A1326" s="1" t="s">
        <v>1427</v>
      </c>
      <c r="B1326" s="1" t="s">
        <v>1427</v>
      </c>
      <c r="C1326" s="1">
        <f>5000.00</f>
        <v>5000</v>
      </c>
    </row>
    <row r="1327" spans="1:3">
      <c r="A1327" s="1" t="s">
        <v>1428</v>
      </c>
      <c r="B1327" s="1" t="s">
        <v>1429</v>
      </c>
      <c r="C1327" s="1">
        <f>1300.00</f>
        <v>1300</v>
      </c>
    </row>
    <row r="1328" spans="1:3">
      <c r="A1328" s="1" t="s">
        <v>1430</v>
      </c>
      <c r="B1328" s="1" t="s">
        <v>1430</v>
      </c>
      <c r="C1328" s="1">
        <f>4000.00</f>
        <v>4000</v>
      </c>
    </row>
    <row r="1329" spans="1:3">
      <c r="A1329" s="1" t="s">
        <v>1431</v>
      </c>
      <c r="B1329" s="1" t="s">
        <v>1431</v>
      </c>
      <c r="C1329" s="1">
        <f>5000.00</f>
        <v>5000</v>
      </c>
    </row>
    <row r="1330" spans="1:3">
      <c r="A1330" s="1" t="s">
        <v>1432</v>
      </c>
      <c r="B1330" s="1" t="s">
        <v>1432</v>
      </c>
      <c r="C1330" s="1">
        <f>5000.00</f>
        <v>5000</v>
      </c>
    </row>
    <row r="1331" spans="1:3">
      <c r="A1331" s="1" t="s">
        <v>1433</v>
      </c>
      <c r="B1331" s="1" t="s">
        <v>1433</v>
      </c>
      <c r="C1331" s="1">
        <f>5000.00</f>
        <v>5000</v>
      </c>
    </row>
    <row r="1332" spans="1:3">
      <c r="A1332" s="1" t="s">
        <v>1434</v>
      </c>
      <c r="B1332" s="1" t="s">
        <v>1434</v>
      </c>
      <c r="C1332" s="1">
        <f>3500.00</f>
        <v>3500</v>
      </c>
    </row>
    <row r="1333" spans="1:3">
      <c r="A1333" s="1" t="s">
        <v>1435</v>
      </c>
      <c r="B1333" s="1" t="s">
        <v>1435</v>
      </c>
      <c r="C1333" s="1">
        <f>4000.00</f>
        <v>4000</v>
      </c>
    </row>
    <row r="1334" spans="1:3">
      <c r="A1334" s="1" t="s">
        <v>1436</v>
      </c>
      <c r="B1334" s="1" t="s">
        <v>1436</v>
      </c>
      <c r="C1334" s="1">
        <f>3000.00</f>
        <v>3000</v>
      </c>
    </row>
    <row r="1335" spans="1:3">
      <c r="A1335" s="1" t="s">
        <v>1437</v>
      </c>
      <c r="B1335" s="1" t="s">
        <v>1437</v>
      </c>
      <c r="C1335" s="1">
        <f>68000.00</f>
        <v>68000</v>
      </c>
    </row>
    <row r="1336" spans="1:3">
      <c r="A1336" s="1" t="s">
        <v>1438</v>
      </c>
      <c r="B1336" s="1" t="s">
        <v>1438</v>
      </c>
      <c r="C1336" s="1">
        <f>55000.00</f>
        <v>55000</v>
      </c>
    </row>
    <row r="1337" spans="1:3">
      <c r="A1337" s="3" t="s">
        <v>1439</v>
      </c>
      <c r="B1337" s="1"/>
      <c r="C1337" s="1"/>
    </row>
    <row r="1338" spans="1:3">
      <c r="A1338" s="1" t="s">
        <v>1440</v>
      </c>
      <c r="B1338" s="1" t="s">
        <v>1440</v>
      </c>
      <c r="C1338" s="1">
        <f>1400.00</f>
        <v>1400</v>
      </c>
    </row>
    <row r="1339" spans="1:3">
      <c r="A1339" s="1" t="s">
        <v>1441</v>
      </c>
      <c r="B1339" s="1" t="s">
        <v>1441</v>
      </c>
      <c r="C1339" s="1">
        <f>110.00</f>
        <v>110</v>
      </c>
    </row>
    <row r="1340" spans="1:3">
      <c r="A1340" s="1" t="s">
        <v>1442</v>
      </c>
      <c r="B1340" s="1" t="s">
        <v>1442</v>
      </c>
      <c r="C1340" s="1">
        <f>10482.00</f>
        <v>10482</v>
      </c>
    </row>
    <row r="1341" spans="1:3">
      <c r="A1341" s="1" t="s">
        <v>1443</v>
      </c>
      <c r="B1341" s="1" t="s">
        <v>1443</v>
      </c>
      <c r="C1341" s="1">
        <f>227.00</f>
        <v>227</v>
      </c>
    </row>
    <row r="1342" spans="1:3">
      <c r="A1342" s="1" t="s">
        <v>1444</v>
      </c>
      <c r="B1342" s="1" t="s">
        <v>1444</v>
      </c>
      <c r="C1342" s="1">
        <f>2210.00</f>
        <v>2210</v>
      </c>
    </row>
    <row r="1343" spans="1:3">
      <c r="A1343" s="1" t="s">
        <v>1445</v>
      </c>
      <c r="B1343" s="1" t="s">
        <v>1445</v>
      </c>
      <c r="C1343" s="1">
        <f>200.00</f>
        <v>200</v>
      </c>
    </row>
    <row r="1344" spans="1:3">
      <c r="A1344" s="1" t="s">
        <v>1446</v>
      </c>
      <c r="B1344" s="1" t="s">
        <v>1446</v>
      </c>
      <c r="C1344" s="1">
        <f>200.00</f>
        <v>200</v>
      </c>
    </row>
    <row r="1345" spans="1:3">
      <c r="A1345" s="1" t="s">
        <v>1447</v>
      </c>
      <c r="B1345" s="1" t="s">
        <v>1447</v>
      </c>
      <c r="C1345" s="1">
        <f>110.00</f>
        <v>110</v>
      </c>
    </row>
    <row r="1346" spans="1:3">
      <c r="A1346" s="1" t="s">
        <v>1448</v>
      </c>
      <c r="B1346" s="1" t="s">
        <v>1448</v>
      </c>
      <c r="C1346" s="1">
        <f>1650.00</f>
        <v>1650</v>
      </c>
    </row>
    <row r="1347" spans="1:3">
      <c r="A1347" s="1" t="s">
        <v>1449</v>
      </c>
      <c r="B1347" s="1" t="s">
        <v>1449</v>
      </c>
      <c r="C1347" s="1">
        <f>2590.00</f>
        <v>2590</v>
      </c>
    </row>
    <row r="1348" spans="1:3">
      <c r="A1348" s="1" t="s">
        <v>1450</v>
      </c>
      <c r="B1348" s="1" t="s">
        <v>1450</v>
      </c>
      <c r="C1348" s="1">
        <f>50.00</f>
        <v>50</v>
      </c>
    </row>
    <row r="1349" spans="1:3">
      <c r="A1349" s="1" t="s">
        <v>1451</v>
      </c>
      <c r="B1349" s="1" t="s">
        <v>1451</v>
      </c>
      <c r="C1349" s="1">
        <f>12080.00</f>
        <v>12080</v>
      </c>
    </row>
    <row r="1350" spans="1:3">
      <c r="A1350" s="1" t="s">
        <v>1452</v>
      </c>
      <c r="B1350" s="1" t="s">
        <v>1452</v>
      </c>
      <c r="C1350" s="1">
        <f>9150.00</f>
        <v>9150</v>
      </c>
    </row>
    <row r="1351" spans="1:3">
      <c r="A1351" s="1" t="s">
        <v>1453</v>
      </c>
      <c r="B1351" s="1" t="s">
        <v>1453</v>
      </c>
      <c r="C1351" s="1">
        <f>2420.00</f>
        <v>2420</v>
      </c>
    </row>
    <row r="1352" spans="1:3">
      <c r="A1352" s="1" t="s">
        <v>1454</v>
      </c>
      <c r="B1352" s="1" t="s">
        <v>1454</v>
      </c>
      <c r="C1352" s="1">
        <f>450.00</f>
        <v>450</v>
      </c>
    </row>
    <row r="1353" spans="1:3">
      <c r="A1353" s="1" t="s">
        <v>1455</v>
      </c>
      <c r="B1353" s="1" t="s">
        <v>1455</v>
      </c>
      <c r="C1353" s="1">
        <f>100.00</f>
        <v>100</v>
      </c>
    </row>
    <row r="1354" spans="1:3">
      <c r="A1354" s="1" t="s">
        <v>1456</v>
      </c>
      <c r="B1354" s="1" t="s">
        <v>1456</v>
      </c>
      <c r="C1354" s="1">
        <f>1650.00</f>
        <v>1650</v>
      </c>
    </row>
    <row r="1355" spans="1:3">
      <c r="A1355" s="1" t="s">
        <v>1457</v>
      </c>
      <c r="B1355" s="1" t="s">
        <v>1457</v>
      </c>
      <c r="C1355" s="1">
        <f>950.00</f>
        <v>950</v>
      </c>
    </row>
    <row r="1356" spans="1:3">
      <c r="A1356" s="1" t="s">
        <v>1458</v>
      </c>
      <c r="B1356" s="1" t="s">
        <v>1458</v>
      </c>
      <c r="C1356" s="1">
        <f>10800.00</f>
        <v>10800</v>
      </c>
    </row>
    <row r="1357" spans="1:3">
      <c r="A1357" s="3" t="s">
        <v>1459</v>
      </c>
      <c r="B1357" s="1"/>
      <c r="C1357" s="1"/>
    </row>
    <row r="1358" spans="1:3">
      <c r="A1358" s="1" t="s">
        <v>1460</v>
      </c>
      <c r="B1358" s="1" t="s">
        <v>1460</v>
      </c>
      <c r="C1358" s="1">
        <f>9150.00</f>
        <v>9150</v>
      </c>
    </row>
    <row r="1359" spans="1:3">
      <c r="A1359" s="1" t="s">
        <v>1461</v>
      </c>
      <c r="B1359" s="1" t="s">
        <v>1461</v>
      </c>
      <c r="C1359" s="1">
        <f>260.00</f>
        <v>260</v>
      </c>
    </row>
    <row r="1360" spans="1:3">
      <c r="A1360" s="1" t="s">
        <v>1462</v>
      </c>
      <c r="B1360" s="1" t="s">
        <v>1462</v>
      </c>
      <c r="C1360" s="1">
        <f>150.00</f>
        <v>150</v>
      </c>
    </row>
    <row r="1361" spans="1:3">
      <c r="A1361" s="1" t="s">
        <v>1463</v>
      </c>
      <c r="B1361" s="1" t="s">
        <v>1463</v>
      </c>
      <c r="C1361" s="1">
        <f>970.00</f>
        <v>970</v>
      </c>
    </row>
    <row r="1362" spans="1:3">
      <c r="A1362" s="1" t="s">
        <v>1464</v>
      </c>
      <c r="B1362" s="1" t="s">
        <v>1464</v>
      </c>
      <c r="C1362" s="1" t="s">
        <v>15</v>
      </c>
    </row>
    <row r="1363" spans="1:3">
      <c r="A1363" s="1" t="s">
        <v>1465</v>
      </c>
      <c r="B1363" s="1" t="s">
        <v>1465</v>
      </c>
      <c r="C1363" s="1" t="s">
        <v>15</v>
      </c>
    </row>
    <row r="1364" spans="1:3">
      <c r="A1364" s="1" t="s">
        <v>1466</v>
      </c>
      <c r="B1364" s="1" t="s">
        <v>1466</v>
      </c>
      <c r="C1364" s="1" t="s">
        <v>15</v>
      </c>
    </row>
    <row r="1365" spans="1:3">
      <c r="A1365" s="3" t="s">
        <v>1467</v>
      </c>
      <c r="B1365" s="1"/>
      <c r="C1365" s="1"/>
    </row>
    <row r="1366" spans="1:3">
      <c r="A1366" s="1" t="s">
        <v>1468</v>
      </c>
      <c r="B1366" s="1" t="s">
        <v>1468</v>
      </c>
      <c r="C1366" s="1" t="s">
        <v>15</v>
      </c>
    </row>
    <row r="1367" spans="1:3">
      <c r="A1367" s="1" t="s">
        <v>1469</v>
      </c>
      <c r="B1367" s="1" t="s">
        <v>1469</v>
      </c>
      <c r="C1367" s="1">
        <f>700.00</f>
        <v>700</v>
      </c>
    </row>
    <row r="1368" spans="1:3">
      <c r="A1368" s="1" t="s">
        <v>1470</v>
      </c>
      <c r="B1368" s="1" t="s">
        <v>1470</v>
      </c>
      <c r="C1368" s="1" t="s">
        <v>15</v>
      </c>
    </row>
    <row r="1369" spans="1:3">
      <c r="A1369" s="1" t="s">
        <v>1471</v>
      </c>
      <c r="B1369" s="1" t="s">
        <v>1471</v>
      </c>
      <c r="C1369" s="1">
        <f>200.00</f>
        <v>200</v>
      </c>
    </row>
    <row r="1370" spans="1:3">
      <c r="A1370" s="1" t="s">
        <v>1472</v>
      </c>
      <c r="B1370" s="1" t="s">
        <v>1472</v>
      </c>
      <c r="C1370" s="1">
        <f>400.00</f>
        <v>400</v>
      </c>
    </row>
    <row r="1371" spans="1:3">
      <c r="A1371" s="1" t="s">
        <v>1473</v>
      </c>
      <c r="B1371" s="1" t="s">
        <v>1473</v>
      </c>
      <c r="C1371" s="1">
        <f>600.00</f>
        <v>600</v>
      </c>
    </row>
    <row r="1372" spans="1:3">
      <c r="A1372" s="1" t="s">
        <v>1474</v>
      </c>
      <c r="B1372" s="1" t="s">
        <v>1474</v>
      </c>
      <c r="C1372" s="1">
        <f>390.00</f>
        <v>390</v>
      </c>
    </row>
    <row r="1373" spans="1:3">
      <c r="A1373" s="1" t="s">
        <v>1475</v>
      </c>
      <c r="B1373" s="1" t="s">
        <v>1475</v>
      </c>
      <c r="C1373" s="1">
        <f>5500.00</f>
        <v>5500</v>
      </c>
    </row>
    <row r="1374" spans="1:3">
      <c r="A1374" s="1" t="s">
        <v>1476</v>
      </c>
      <c r="B1374" s="1" t="s">
        <v>1476</v>
      </c>
      <c r="C1374" s="1">
        <f>400.00</f>
        <v>400</v>
      </c>
    </row>
    <row r="1375" spans="1:3">
      <c r="A1375" s="1" t="s">
        <v>1477</v>
      </c>
      <c r="B1375" s="1" t="s">
        <v>1477</v>
      </c>
      <c r="C1375" s="1" t="s">
        <v>15</v>
      </c>
    </row>
    <row r="1376" spans="1:3">
      <c r="A1376" s="1" t="s">
        <v>1478</v>
      </c>
      <c r="B1376" s="1" t="s">
        <v>1478</v>
      </c>
      <c r="C1376" s="1">
        <f>450.00</f>
        <v>450</v>
      </c>
    </row>
    <row r="1377" spans="1:3">
      <c r="A1377" s="1" t="s">
        <v>1479</v>
      </c>
      <c r="B1377" s="1" t="s">
        <v>1479</v>
      </c>
      <c r="C1377" s="1" t="s">
        <v>15</v>
      </c>
    </row>
    <row r="1378" spans="1:3">
      <c r="A1378" s="1" t="s">
        <v>1480</v>
      </c>
      <c r="B1378" s="1" t="s">
        <v>1480</v>
      </c>
      <c r="C1378" s="1" t="s">
        <v>15</v>
      </c>
    </row>
    <row r="1379" spans="1:3">
      <c r="A1379" s="1" t="s">
        <v>1481</v>
      </c>
      <c r="B1379" s="1" t="s">
        <v>1481</v>
      </c>
      <c r="C1379" s="1" t="s">
        <v>15</v>
      </c>
    </row>
    <row r="1380" spans="1:3">
      <c r="A1380" s="1" t="s">
        <v>1482</v>
      </c>
      <c r="B1380" s="1" t="s">
        <v>1482</v>
      </c>
      <c r="C1380" s="1" t="s">
        <v>15</v>
      </c>
    </row>
    <row r="1381" spans="1:3">
      <c r="A1381" s="1" t="s">
        <v>1483</v>
      </c>
      <c r="B1381" s="1" t="s">
        <v>1483</v>
      </c>
      <c r="C1381" s="1" t="s">
        <v>15</v>
      </c>
    </row>
    <row r="1382" spans="1:3">
      <c r="A1382" s="1" t="s">
        <v>1484</v>
      </c>
      <c r="B1382" s="1" t="s">
        <v>1484</v>
      </c>
      <c r="C1382" s="1">
        <f>280.00</f>
        <v>280</v>
      </c>
    </row>
    <row r="1383" spans="1:3">
      <c r="A1383" s="1" t="s">
        <v>1485</v>
      </c>
      <c r="B1383" s="1" t="s">
        <v>1485</v>
      </c>
      <c r="C1383" s="1" t="s">
        <v>15</v>
      </c>
    </row>
    <row r="1384" spans="1:3">
      <c r="A1384" s="1" t="s">
        <v>1486</v>
      </c>
      <c r="B1384" s="1" t="s">
        <v>1486</v>
      </c>
      <c r="C1384" s="1" t="s">
        <v>15</v>
      </c>
    </row>
    <row r="1385" spans="1:3">
      <c r="A1385" s="3" t="s">
        <v>1487</v>
      </c>
      <c r="B1385" s="1"/>
      <c r="C1385" s="1"/>
    </row>
    <row r="1386" spans="1:3">
      <c r="A1386" s="1" t="s">
        <v>1488</v>
      </c>
      <c r="B1386" s="1" t="s">
        <v>1488</v>
      </c>
      <c r="C1386" s="1">
        <f>160.00</f>
        <v>160</v>
      </c>
    </row>
    <row r="1387" spans="1:3">
      <c r="A1387" s="1" t="s">
        <v>1489</v>
      </c>
      <c r="B1387" s="1" t="s">
        <v>1489</v>
      </c>
      <c r="C1387" s="1" t="s">
        <v>15</v>
      </c>
    </row>
    <row r="1388" spans="1:3">
      <c r="A1388" s="1" t="s">
        <v>1490</v>
      </c>
      <c r="B1388" s="1" t="s">
        <v>1490</v>
      </c>
      <c r="C1388" s="1">
        <f>160.00</f>
        <v>160</v>
      </c>
    </row>
    <row r="1389" spans="1:3">
      <c r="A1389" s="1" t="s">
        <v>1491</v>
      </c>
      <c r="B1389" s="1" t="s">
        <v>1491</v>
      </c>
      <c r="C1389" s="1">
        <f>150.00</f>
        <v>150</v>
      </c>
    </row>
    <row r="1390" spans="1:3">
      <c r="A1390" s="1" t="s">
        <v>1492</v>
      </c>
      <c r="B1390" s="1" t="s">
        <v>1492</v>
      </c>
      <c r="C1390" s="1">
        <f>304.00</f>
        <v>304</v>
      </c>
    </row>
    <row r="1391" spans="1:3">
      <c r="A1391" s="1" t="s">
        <v>1493</v>
      </c>
      <c r="B1391" s="1" t="s">
        <v>1493</v>
      </c>
      <c r="C1391" s="1" t="s">
        <v>15</v>
      </c>
    </row>
    <row r="1392" spans="1:3">
      <c r="A1392" s="1" t="s">
        <v>1494</v>
      </c>
      <c r="B1392" s="1" t="s">
        <v>1494</v>
      </c>
      <c r="C1392" s="1" t="s">
        <v>15</v>
      </c>
    </row>
    <row r="1393" spans="1:3">
      <c r="A1393" s="1" t="s">
        <v>1495</v>
      </c>
      <c r="B1393" s="1" t="s">
        <v>1495</v>
      </c>
      <c r="C1393" s="1">
        <f>555.00</f>
        <v>555</v>
      </c>
    </row>
    <row r="1394" spans="1:3">
      <c r="A1394" s="3" t="s">
        <v>1496</v>
      </c>
      <c r="B1394" s="1"/>
      <c r="C1394" s="1"/>
    </row>
    <row r="1395" spans="1:3">
      <c r="A1395" s="1" t="s">
        <v>1497</v>
      </c>
      <c r="B1395" s="1" t="s">
        <v>1497</v>
      </c>
      <c r="C1395" s="1">
        <f>8200.00</f>
        <v>8200</v>
      </c>
    </row>
    <row r="1396" spans="1:3">
      <c r="A1396" s="1" t="s">
        <v>1498</v>
      </c>
      <c r="B1396" s="1" t="s">
        <v>1498</v>
      </c>
      <c r="C1396" s="1">
        <f>9600.00</f>
        <v>9600</v>
      </c>
    </row>
    <row r="1397" spans="1:3">
      <c r="A1397" s="1" t="s">
        <v>1499</v>
      </c>
      <c r="B1397" s="1" t="s">
        <v>1499</v>
      </c>
      <c r="C1397" s="1">
        <f>2900.00</f>
        <v>2900</v>
      </c>
    </row>
    <row r="1398" spans="1:3">
      <c r="A1398" s="1" t="s">
        <v>1500</v>
      </c>
      <c r="B1398" s="1" t="s">
        <v>1500</v>
      </c>
      <c r="C1398" s="1">
        <f>2350.00</f>
        <v>2350</v>
      </c>
    </row>
    <row r="1399" spans="1:3">
      <c r="A1399" s="1" t="s">
        <v>1501</v>
      </c>
      <c r="B1399" s="1" t="s">
        <v>1501</v>
      </c>
      <c r="C1399" s="1">
        <f>1400.00</f>
        <v>1400</v>
      </c>
    </row>
    <row r="1400" spans="1:3">
      <c r="A1400" s="1" t="s">
        <v>1502</v>
      </c>
      <c r="B1400" s="1" t="s">
        <v>1502</v>
      </c>
      <c r="C1400" s="1" t="s">
        <v>15</v>
      </c>
    </row>
    <row r="1401" spans="1:3">
      <c r="A1401" s="1" t="s">
        <v>1503</v>
      </c>
      <c r="B1401" s="1" t="s">
        <v>1503</v>
      </c>
      <c r="C1401" s="1">
        <f>39300.00</f>
        <v>39300</v>
      </c>
    </row>
    <row r="1402" spans="1:3">
      <c r="A1402" s="1" t="s">
        <v>1504</v>
      </c>
      <c r="B1402" s="1" t="s">
        <v>1504</v>
      </c>
      <c r="C1402" s="1">
        <f>1280.00</f>
        <v>1280</v>
      </c>
    </row>
    <row r="1403" spans="1:3">
      <c r="A1403" s="1" t="s">
        <v>1505</v>
      </c>
      <c r="B1403" s="1" t="s">
        <v>1505</v>
      </c>
      <c r="C1403" s="1">
        <f>1230.00</f>
        <v>1230</v>
      </c>
    </row>
    <row r="1404" spans="1:3">
      <c r="A1404" s="1" t="s">
        <v>1506</v>
      </c>
      <c r="B1404" s="1" t="s">
        <v>1506</v>
      </c>
      <c r="C1404" s="1">
        <f>520.00</f>
        <v>520</v>
      </c>
    </row>
    <row r="1405" spans="1:3">
      <c r="A1405" s="1" t="s">
        <v>1507</v>
      </c>
      <c r="B1405" s="1" t="s">
        <v>1507</v>
      </c>
      <c r="C1405" s="1">
        <f>470.00</f>
        <v>470</v>
      </c>
    </row>
    <row r="1406" spans="1:3">
      <c r="A1406" s="1" t="s">
        <v>1508</v>
      </c>
      <c r="B1406" s="1" t="s">
        <v>1508</v>
      </c>
      <c r="C1406" s="1">
        <f>3680.00</f>
        <v>3680</v>
      </c>
    </row>
    <row r="1407" spans="1:3">
      <c r="A1407" s="1" t="s">
        <v>1509</v>
      </c>
      <c r="B1407" s="1" t="s">
        <v>1509</v>
      </c>
      <c r="C1407" s="1">
        <f>550.00</f>
        <v>550</v>
      </c>
    </row>
    <row r="1408" spans="1:3">
      <c r="A1408" s="1" t="s">
        <v>1510</v>
      </c>
      <c r="B1408" s="1" t="s">
        <v>1510</v>
      </c>
      <c r="C1408" s="1">
        <f>1280.00</f>
        <v>1280</v>
      </c>
    </row>
    <row r="1409" spans="1:3">
      <c r="A1409" s="1" t="s">
        <v>1511</v>
      </c>
      <c r="B1409" s="1" t="s">
        <v>1511</v>
      </c>
      <c r="C1409" s="1" t="s">
        <v>15</v>
      </c>
    </row>
    <row r="1410" spans="1:3">
      <c r="A1410" s="1" t="s">
        <v>1512</v>
      </c>
      <c r="B1410" s="1" t="s">
        <v>1512</v>
      </c>
      <c r="C1410" s="1" t="s">
        <v>15</v>
      </c>
    </row>
    <row r="1411" spans="1:3">
      <c r="A1411" s="1" t="s">
        <v>1513</v>
      </c>
      <c r="B1411" s="1" t="s">
        <v>1513</v>
      </c>
      <c r="C1411" s="1">
        <f>10200.00</f>
        <v>10200</v>
      </c>
    </row>
    <row r="1412" spans="1:3">
      <c r="A1412" s="1" t="s">
        <v>1514</v>
      </c>
      <c r="B1412" s="1" t="s">
        <v>1514</v>
      </c>
      <c r="C1412" s="1">
        <f>15450.00</f>
        <v>15450</v>
      </c>
    </row>
    <row r="1413" spans="1:3">
      <c r="A1413" s="1" t="s">
        <v>1515</v>
      </c>
      <c r="B1413" s="1" t="s">
        <v>1515</v>
      </c>
      <c r="C1413" s="1">
        <f>5810.00</f>
        <v>5810</v>
      </c>
    </row>
    <row r="1414" spans="1:3">
      <c r="A1414" s="1" t="s">
        <v>1516</v>
      </c>
      <c r="B1414" s="1" t="s">
        <v>1516</v>
      </c>
      <c r="C1414" s="1">
        <f>6200.00</f>
        <v>6200</v>
      </c>
    </row>
    <row r="1415" spans="1:3">
      <c r="A1415" s="1" t="s">
        <v>1517</v>
      </c>
      <c r="B1415" s="1" t="s">
        <v>1517</v>
      </c>
      <c r="C1415" s="1">
        <f>16400.00</f>
        <v>16400</v>
      </c>
    </row>
    <row r="1416" spans="1:3">
      <c r="A1416" s="1" t="s">
        <v>1518</v>
      </c>
      <c r="B1416" s="1" t="s">
        <v>1518</v>
      </c>
      <c r="C1416" s="1">
        <f>3950.00</f>
        <v>3950</v>
      </c>
    </row>
    <row r="1417" spans="1:3">
      <c r="A1417" s="1" t="s">
        <v>1519</v>
      </c>
      <c r="B1417" s="1" t="s">
        <v>1519</v>
      </c>
      <c r="C1417" s="1">
        <f>990.00</f>
        <v>990</v>
      </c>
    </row>
    <row r="1418" spans="1:3">
      <c r="A1418" s="1" t="s">
        <v>1520</v>
      </c>
      <c r="B1418" s="1" t="s">
        <v>1520</v>
      </c>
      <c r="C1418" s="1">
        <f>16800.00</f>
        <v>16800</v>
      </c>
    </row>
    <row r="1419" spans="1:3">
      <c r="A1419" s="1" t="s">
        <v>1521</v>
      </c>
      <c r="B1419" s="1" t="s">
        <v>1521</v>
      </c>
      <c r="C1419" s="1">
        <f>3000.00</f>
        <v>3000</v>
      </c>
    </row>
    <row r="1420" spans="1:3">
      <c r="A1420" s="1" t="s">
        <v>1522</v>
      </c>
      <c r="B1420" s="1" t="s">
        <v>1522</v>
      </c>
      <c r="C1420" s="1">
        <f>3500.00</f>
        <v>3500</v>
      </c>
    </row>
    <row r="1421" spans="1:3">
      <c r="A1421" s="1" t="s">
        <v>1523</v>
      </c>
      <c r="B1421" s="1" t="s">
        <v>1523</v>
      </c>
      <c r="C1421" s="1" t="s">
        <v>15</v>
      </c>
    </row>
    <row r="1422" spans="1:3">
      <c r="A1422" s="1" t="s">
        <v>1524</v>
      </c>
      <c r="B1422" s="1" t="s">
        <v>1524</v>
      </c>
      <c r="C1422" s="1">
        <f>2780.00</f>
        <v>2780</v>
      </c>
    </row>
    <row r="1423" spans="1:3">
      <c r="A1423" s="1" t="s">
        <v>1525</v>
      </c>
      <c r="B1423" s="1" t="s">
        <v>1525</v>
      </c>
      <c r="C1423" s="1">
        <f>22000.00</f>
        <v>22000</v>
      </c>
    </row>
    <row r="1424" spans="1:3">
      <c r="A1424" s="1" t="s">
        <v>1526</v>
      </c>
      <c r="B1424" s="1" t="s">
        <v>1526</v>
      </c>
      <c r="C1424" s="1" t="s">
        <v>15</v>
      </c>
    </row>
    <row r="1425" spans="1:3">
      <c r="A1425" s="1" t="s">
        <v>1527</v>
      </c>
      <c r="B1425" s="1" t="s">
        <v>1527</v>
      </c>
      <c r="C1425" s="1" t="s">
        <v>15</v>
      </c>
    </row>
    <row r="1426" spans="1:3">
      <c r="A1426" s="1" t="s">
        <v>1528</v>
      </c>
      <c r="B1426" s="1" t="s">
        <v>1528</v>
      </c>
      <c r="C1426" s="1">
        <f>12000.00</f>
        <v>12000</v>
      </c>
    </row>
    <row r="1427" spans="1:3">
      <c r="A1427" s="1" t="s">
        <v>1529</v>
      </c>
      <c r="B1427" s="1" t="s">
        <v>1529</v>
      </c>
      <c r="C1427" s="1">
        <f>470.00</f>
        <v>470</v>
      </c>
    </row>
    <row r="1428" spans="1:3">
      <c r="A1428" s="1" t="s">
        <v>1530</v>
      </c>
      <c r="B1428" s="1" t="s">
        <v>1530</v>
      </c>
      <c r="C1428" s="1">
        <f>10230.00</f>
        <v>10230</v>
      </c>
    </row>
    <row r="1429" spans="1:3">
      <c r="A1429" s="1" t="s">
        <v>1531</v>
      </c>
      <c r="B1429" s="1" t="s">
        <v>1531</v>
      </c>
      <c r="C1429" s="1">
        <f>3670.00</f>
        <v>3670</v>
      </c>
    </row>
    <row r="1430" spans="1:3">
      <c r="A1430" s="1" t="s">
        <v>1532</v>
      </c>
      <c r="B1430" s="1" t="s">
        <v>1532</v>
      </c>
      <c r="C1430" s="1">
        <f>3600.00</f>
        <v>3600</v>
      </c>
    </row>
    <row r="1431" spans="1:3">
      <c r="A1431" s="1" t="s">
        <v>1533</v>
      </c>
      <c r="B1431" s="1" t="s">
        <v>1533</v>
      </c>
      <c r="C1431" s="1" t="s">
        <v>15</v>
      </c>
    </row>
    <row r="1432" spans="1:3">
      <c r="A1432" s="1" t="s">
        <v>1534</v>
      </c>
      <c r="B1432" s="1" t="s">
        <v>1534</v>
      </c>
      <c r="C1432" s="1">
        <f>600.00</f>
        <v>600</v>
      </c>
    </row>
    <row r="1433" spans="1:3">
      <c r="A1433" s="1" t="s">
        <v>1535</v>
      </c>
      <c r="B1433" s="1" t="s">
        <v>1535</v>
      </c>
      <c r="C1433" s="1">
        <f>1350.00</f>
        <v>1350</v>
      </c>
    </row>
    <row r="1434" spans="1:3">
      <c r="A1434" s="1" t="s">
        <v>1536</v>
      </c>
      <c r="B1434" s="1" t="s">
        <v>1536</v>
      </c>
      <c r="C1434" s="1" t="s">
        <v>15</v>
      </c>
    </row>
    <row r="1435" spans="1:3">
      <c r="A1435" s="1" t="s">
        <v>1537</v>
      </c>
      <c r="B1435" s="1" t="s">
        <v>1537</v>
      </c>
      <c r="C1435" s="1">
        <f>3500.00</f>
        <v>3500</v>
      </c>
    </row>
    <row r="1436" spans="1:3">
      <c r="A1436" s="1" t="s">
        <v>1538</v>
      </c>
      <c r="B1436" s="1" t="s">
        <v>1538</v>
      </c>
      <c r="C1436" s="1">
        <f>3000.00</f>
        <v>3000</v>
      </c>
    </row>
    <row r="1437" spans="1:3">
      <c r="A1437" s="1" t="s">
        <v>1539</v>
      </c>
      <c r="B1437" s="1" t="s">
        <v>1539</v>
      </c>
      <c r="C1437" s="1">
        <f>5200.00</f>
        <v>5200</v>
      </c>
    </row>
    <row r="1438" spans="1:3">
      <c r="A1438" s="1" t="s">
        <v>1540</v>
      </c>
      <c r="B1438" s="1" t="s">
        <v>1540</v>
      </c>
      <c r="C1438" s="1">
        <f>460.00</f>
        <v>460</v>
      </c>
    </row>
    <row r="1439" spans="1:3">
      <c r="A1439" s="1" t="s">
        <v>1541</v>
      </c>
      <c r="B1439" s="1" t="s">
        <v>1541</v>
      </c>
      <c r="C1439" s="1" t="s">
        <v>15</v>
      </c>
    </row>
    <row r="1440" spans="1:3">
      <c r="A1440" s="1" t="s">
        <v>1542</v>
      </c>
      <c r="B1440" s="1" t="s">
        <v>1542</v>
      </c>
      <c r="C1440" s="1" t="s">
        <v>15</v>
      </c>
    </row>
    <row r="1441" spans="1:3">
      <c r="A1441" s="1" t="s">
        <v>1543</v>
      </c>
      <c r="B1441" s="1" t="s">
        <v>1543</v>
      </c>
      <c r="C1441" s="1" t="s">
        <v>15</v>
      </c>
    </row>
    <row r="1442" spans="1:3">
      <c r="A1442" s="1" t="s">
        <v>1544</v>
      </c>
      <c r="B1442" s="1" t="s">
        <v>1544</v>
      </c>
      <c r="C1442" s="1">
        <f>1980.00</f>
        <v>1980</v>
      </c>
    </row>
    <row r="1443" spans="1:3">
      <c r="A1443" s="1" t="s">
        <v>1545</v>
      </c>
      <c r="B1443" s="1" t="s">
        <v>1545</v>
      </c>
      <c r="C1443" s="1" t="s">
        <v>15</v>
      </c>
    </row>
    <row r="1444" spans="1:3">
      <c r="A1444" s="3" t="s">
        <v>1546</v>
      </c>
      <c r="B1444" s="1"/>
      <c r="C1444" s="1"/>
    </row>
    <row r="1445" spans="1:3">
      <c r="A1445" s="1" t="s">
        <v>1547</v>
      </c>
      <c r="B1445" s="1" t="s">
        <v>1547</v>
      </c>
      <c r="C1445" s="1">
        <f>2000.00</f>
        <v>2000</v>
      </c>
    </row>
    <row r="1446" spans="1:3">
      <c r="A1446" s="1" t="s">
        <v>1548</v>
      </c>
      <c r="B1446" s="1" t="s">
        <v>1548</v>
      </c>
      <c r="C1446" s="1">
        <f>350.00</f>
        <v>350</v>
      </c>
    </row>
    <row r="1447" spans="1:3">
      <c r="A1447" s="1" t="s">
        <v>1549</v>
      </c>
      <c r="B1447" s="1" t="s">
        <v>1549</v>
      </c>
      <c r="C1447" s="1">
        <f>360.00</f>
        <v>360</v>
      </c>
    </row>
    <row r="1448" spans="1:3">
      <c r="A1448" s="1" t="s">
        <v>1550</v>
      </c>
      <c r="B1448" s="1" t="s">
        <v>1550</v>
      </c>
      <c r="C1448" s="1">
        <f>350.00</f>
        <v>350</v>
      </c>
    </row>
    <row r="1449" spans="1:3">
      <c r="A1449" s="1" t="s">
        <v>1551</v>
      </c>
      <c r="B1449" s="1" t="s">
        <v>1551</v>
      </c>
      <c r="C1449" s="1">
        <f>580.00</f>
        <v>580</v>
      </c>
    </row>
    <row r="1450" spans="1:3">
      <c r="A1450" s="1" t="s">
        <v>1552</v>
      </c>
      <c r="B1450" s="1" t="s">
        <v>1552</v>
      </c>
      <c r="C1450" s="1">
        <f>580.00</f>
        <v>580</v>
      </c>
    </row>
    <row r="1451" spans="1:3">
      <c r="A1451" s="1" t="s">
        <v>1553</v>
      </c>
      <c r="B1451" s="1" t="s">
        <v>1553</v>
      </c>
      <c r="C1451" s="1">
        <f>4990.00</f>
        <v>4990</v>
      </c>
    </row>
    <row r="1452" spans="1:3">
      <c r="A1452" s="1" t="s">
        <v>1554</v>
      </c>
      <c r="B1452" s="1" t="s">
        <v>1554</v>
      </c>
      <c r="C1452" s="1">
        <f>650.00</f>
        <v>650</v>
      </c>
    </row>
    <row r="1453" spans="1:3">
      <c r="A1453" s="1" t="s">
        <v>1555</v>
      </c>
      <c r="B1453" s="1" t="s">
        <v>1555</v>
      </c>
      <c r="C1453" s="1">
        <f>5880.00</f>
        <v>5880</v>
      </c>
    </row>
    <row r="1454" spans="1:3">
      <c r="A1454" s="1" t="s">
        <v>1556</v>
      </c>
      <c r="B1454" s="1" t="s">
        <v>1556</v>
      </c>
      <c r="C1454" s="1">
        <f>7200.00</f>
        <v>7200</v>
      </c>
    </row>
    <row r="1455" spans="1:3">
      <c r="A1455" s="1" t="s">
        <v>1557</v>
      </c>
      <c r="B1455" s="1" t="s">
        <v>1557</v>
      </c>
      <c r="C1455" s="1">
        <f>320.00</f>
        <v>320</v>
      </c>
    </row>
    <row r="1456" spans="1:3">
      <c r="A1456" s="1" t="s">
        <v>1558</v>
      </c>
      <c r="B1456" s="1" t="s">
        <v>1558</v>
      </c>
      <c r="C1456" s="1">
        <f>1541.00</f>
        <v>1541</v>
      </c>
    </row>
    <row r="1457" spans="1:3">
      <c r="A1457" s="1" t="s">
        <v>1559</v>
      </c>
      <c r="B1457" s="1" t="s">
        <v>1559</v>
      </c>
      <c r="C1457" s="1">
        <f>3700.00</f>
        <v>3700</v>
      </c>
    </row>
    <row r="1458" spans="1:3">
      <c r="A1458" s="1" t="s">
        <v>1560</v>
      </c>
      <c r="B1458" s="1" t="s">
        <v>1560</v>
      </c>
      <c r="C1458" s="1">
        <f>1560.00</f>
        <v>1560</v>
      </c>
    </row>
    <row r="1459" spans="1:3">
      <c r="A1459" s="1" t="s">
        <v>1561</v>
      </c>
      <c r="B1459" s="1" t="s">
        <v>1561</v>
      </c>
      <c r="C1459" s="1">
        <f>1800.00</f>
        <v>1800</v>
      </c>
    </row>
    <row r="1460" spans="1:3">
      <c r="A1460" s="1" t="s">
        <v>1562</v>
      </c>
      <c r="B1460" s="1" t="s">
        <v>1562</v>
      </c>
      <c r="C1460" s="1">
        <f>420.00</f>
        <v>420</v>
      </c>
    </row>
    <row r="1461" spans="1:3">
      <c r="A1461" s="1" t="s">
        <v>1563</v>
      </c>
      <c r="B1461" s="1" t="s">
        <v>1563</v>
      </c>
      <c r="C1461" s="1" t="s">
        <v>15</v>
      </c>
    </row>
    <row r="1462" spans="1:3">
      <c r="A1462" s="1" t="s">
        <v>1564</v>
      </c>
      <c r="B1462" s="1" t="s">
        <v>1564</v>
      </c>
      <c r="C1462" s="1">
        <f>2830.00</f>
        <v>2830</v>
      </c>
    </row>
    <row r="1463" spans="1:3">
      <c r="A1463" s="1" t="s">
        <v>1565</v>
      </c>
      <c r="B1463" s="1" t="s">
        <v>1565</v>
      </c>
      <c r="C1463" s="1" t="s">
        <v>15</v>
      </c>
    </row>
    <row r="1464" spans="1:3">
      <c r="A1464" s="1" t="s">
        <v>1566</v>
      </c>
      <c r="B1464" s="1" t="s">
        <v>1566</v>
      </c>
      <c r="C1464" s="1">
        <f>3600.00</f>
        <v>3600</v>
      </c>
    </row>
    <row r="1465" spans="1:3">
      <c r="A1465" s="1" t="s">
        <v>1567</v>
      </c>
      <c r="B1465" s="1" t="s">
        <v>1567</v>
      </c>
      <c r="C1465" s="1">
        <f>900.00</f>
        <v>900</v>
      </c>
    </row>
    <row r="1466" spans="1:3">
      <c r="A1466" s="3" t="s">
        <v>1568</v>
      </c>
      <c r="B1466" s="1"/>
      <c r="C1466" s="1"/>
    </row>
    <row r="1467" spans="1:3">
      <c r="A1467" s="1" t="s">
        <v>1569</v>
      </c>
      <c r="B1467" s="1" t="s">
        <v>1569</v>
      </c>
      <c r="C1467" s="1">
        <f>200.00</f>
        <v>200</v>
      </c>
    </row>
    <row r="1468" spans="1:3">
      <c r="A1468" s="1" t="s">
        <v>1570</v>
      </c>
      <c r="B1468" s="1" t="s">
        <v>1570</v>
      </c>
      <c r="C1468" s="1">
        <f>100.00</f>
        <v>100</v>
      </c>
    </row>
    <row r="1469" spans="1:3">
      <c r="A1469" s="1" t="s">
        <v>1571</v>
      </c>
      <c r="B1469" s="1" t="s">
        <v>1571</v>
      </c>
      <c r="C1469" s="1">
        <f>500.00</f>
        <v>500</v>
      </c>
    </row>
    <row r="1470" spans="1:3">
      <c r="A1470" s="1" t="s">
        <v>1572</v>
      </c>
      <c r="B1470" s="1" t="s">
        <v>1572</v>
      </c>
      <c r="C1470" s="1">
        <f>850.00</f>
        <v>850</v>
      </c>
    </row>
    <row r="1471" spans="1:3">
      <c r="A1471" s="1" t="s">
        <v>1573</v>
      </c>
      <c r="B1471" s="1" t="s">
        <v>1573</v>
      </c>
      <c r="C1471" s="1">
        <f>200.00</f>
        <v>200</v>
      </c>
    </row>
    <row r="1472" spans="1:3">
      <c r="A1472" s="1" t="s">
        <v>1574</v>
      </c>
      <c r="B1472" s="1" t="s">
        <v>1574</v>
      </c>
      <c r="C1472" s="1">
        <f>210.00</f>
        <v>210</v>
      </c>
    </row>
    <row r="1473" spans="1:3">
      <c r="A1473" s="1" t="s">
        <v>1575</v>
      </c>
      <c r="B1473" s="1" t="s">
        <v>1575</v>
      </c>
      <c r="C1473" s="1">
        <f>210.00</f>
        <v>210</v>
      </c>
    </row>
    <row r="1474" spans="1:3">
      <c r="A1474" s="1" t="s">
        <v>1576</v>
      </c>
      <c r="B1474" s="1" t="s">
        <v>1576</v>
      </c>
      <c r="C1474" s="1">
        <f>420.00</f>
        <v>420</v>
      </c>
    </row>
    <row r="1475" spans="1:3">
      <c r="A1475" s="1" t="s">
        <v>1577</v>
      </c>
      <c r="B1475" s="1" t="s">
        <v>1577</v>
      </c>
      <c r="C1475" s="1">
        <f>6500.00</f>
        <v>6500</v>
      </c>
    </row>
    <row r="1476" spans="1:3">
      <c r="A1476" s="1" t="s">
        <v>1578</v>
      </c>
      <c r="B1476" s="1" t="s">
        <v>1578</v>
      </c>
      <c r="C1476" s="1">
        <f>625.00</f>
        <v>625</v>
      </c>
    </row>
    <row r="1477" spans="1:3">
      <c r="A1477" s="1" t="s">
        <v>1579</v>
      </c>
      <c r="B1477" s="1" t="s">
        <v>1579</v>
      </c>
      <c r="C1477" s="1">
        <f>2200.00</f>
        <v>2200</v>
      </c>
    </row>
    <row r="1478" spans="1:3">
      <c r="A1478" s="1" t="s">
        <v>1580</v>
      </c>
      <c r="B1478" s="1" t="s">
        <v>1580</v>
      </c>
      <c r="C1478" s="1">
        <f>1200.00</f>
        <v>1200</v>
      </c>
    </row>
    <row r="1479" spans="1:3">
      <c r="A1479" s="1" t="s">
        <v>1581</v>
      </c>
      <c r="B1479" s="1" t="s">
        <v>1581</v>
      </c>
      <c r="C1479" s="1">
        <f>1340.00</f>
        <v>1340</v>
      </c>
    </row>
    <row r="1480" spans="1:3">
      <c r="A1480" s="1" t="s">
        <v>1582</v>
      </c>
      <c r="B1480" s="1" t="s">
        <v>1582</v>
      </c>
      <c r="C1480" s="1">
        <f>6200.00</f>
        <v>6200</v>
      </c>
    </row>
    <row r="1481" spans="1:3">
      <c r="A1481" s="1" t="s">
        <v>1583</v>
      </c>
      <c r="B1481" s="1" t="s">
        <v>1583</v>
      </c>
      <c r="C1481" s="1">
        <f>5250.00</f>
        <v>5250</v>
      </c>
    </row>
    <row r="1482" spans="1:3">
      <c r="A1482" s="1" t="s">
        <v>1584</v>
      </c>
      <c r="B1482" s="1" t="s">
        <v>1584</v>
      </c>
      <c r="C1482" s="1">
        <f>4800.00</f>
        <v>4800</v>
      </c>
    </row>
    <row r="1483" spans="1:3">
      <c r="A1483" s="1" t="s">
        <v>1585</v>
      </c>
      <c r="B1483" s="1" t="s">
        <v>1585</v>
      </c>
      <c r="C1483" s="1">
        <f>5150.00</f>
        <v>5150</v>
      </c>
    </row>
    <row r="1484" spans="1:3">
      <c r="A1484" s="1" t="s">
        <v>1586</v>
      </c>
      <c r="B1484" s="1" t="s">
        <v>1586</v>
      </c>
      <c r="C1484" s="1">
        <f>150.00</f>
        <v>150</v>
      </c>
    </row>
    <row r="1485" spans="1:3">
      <c r="A1485" s="1" t="s">
        <v>1587</v>
      </c>
      <c r="B1485" s="1" t="s">
        <v>1587</v>
      </c>
      <c r="C1485" s="1">
        <f>300.00</f>
        <v>300</v>
      </c>
    </row>
    <row r="1486" spans="1:3">
      <c r="A1486" s="1" t="s">
        <v>1588</v>
      </c>
      <c r="B1486" s="1" t="s">
        <v>1588</v>
      </c>
      <c r="C1486" s="1">
        <f>3500.00</f>
        <v>3500</v>
      </c>
    </row>
    <row r="1487" spans="1:3">
      <c r="A1487" s="1" t="s">
        <v>1589</v>
      </c>
      <c r="B1487" s="1" t="s">
        <v>1589</v>
      </c>
      <c r="C1487" s="1">
        <f>1320.00</f>
        <v>1320</v>
      </c>
    </row>
    <row r="1488" spans="1:3">
      <c r="A1488" s="1" t="s">
        <v>1590</v>
      </c>
      <c r="B1488" s="1" t="s">
        <v>1590</v>
      </c>
      <c r="C1488" s="1">
        <f>520.00</f>
        <v>520</v>
      </c>
    </row>
    <row r="1489" spans="1:3">
      <c r="A1489" s="1" t="s">
        <v>1591</v>
      </c>
      <c r="B1489" s="1" t="s">
        <v>1591</v>
      </c>
      <c r="C1489" s="1">
        <f>460.00</f>
        <v>460</v>
      </c>
    </row>
    <row r="1490" spans="1:3">
      <c r="A1490" s="1" t="s">
        <v>1592</v>
      </c>
      <c r="B1490" s="1" t="s">
        <v>1592</v>
      </c>
      <c r="C1490" s="1">
        <f>1680.00</f>
        <v>1680</v>
      </c>
    </row>
    <row r="1491" spans="1:3">
      <c r="A1491" s="1" t="s">
        <v>1593</v>
      </c>
      <c r="B1491" s="1" t="s">
        <v>1593</v>
      </c>
      <c r="C1491" s="1">
        <f>2200.00</f>
        <v>2200</v>
      </c>
    </row>
    <row r="1492" spans="1:3">
      <c r="A1492" s="1" t="s">
        <v>1594</v>
      </c>
      <c r="B1492" s="1" t="s">
        <v>1594</v>
      </c>
      <c r="C1492" s="1">
        <f>5400.00</f>
        <v>5400</v>
      </c>
    </row>
    <row r="1493" spans="1:3">
      <c r="A1493" s="1" t="s">
        <v>1595</v>
      </c>
      <c r="B1493" s="1" t="s">
        <v>1595</v>
      </c>
      <c r="C1493" s="1">
        <f>4760.00</f>
        <v>4760</v>
      </c>
    </row>
    <row r="1494" spans="1:3">
      <c r="A1494" s="1" t="s">
        <v>1596</v>
      </c>
      <c r="B1494" s="1" t="s">
        <v>1596</v>
      </c>
      <c r="C1494" s="1">
        <f>5470.00</f>
        <v>5470</v>
      </c>
    </row>
    <row r="1495" spans="1:3">
      <c r="A1495" s="1" t="s">
        <v>1597</v>
      </c>
      <c r="B1495" s="1" t="s">
        <v>1597</v>
      </c>
      <c r="C1495" s="1">
        <f>1900.00</f>
        <v>1900</v>
      </c>
    </row>
    <row r="1496" spans="1:3">
      <c r="A1496" s="1" t="s">
        <v>1598</v>
      </c>
      <c r="B1496" s="1" t="s">
        <v>1598</v>
      </c>
      <c r="C1496" s="1">
        <f>1900.00</f>
        <v>1900</v>
      </c>
    </row>
    <row r="1497" spans="1:3">
      <c r="A1497" s="1" t="s">
        <v>1599</v>
      </c>
      <c r="B1497" s="1" t="s">
        <v>1599</v>
      </c>
      <c r="C1497" s="1">
        <f>200.00</f>
        <v>200</v>
      </c>
    </row>
    <row r="1498" spans="1:3">
      <c r="A1498" s="1" t="s">
        <v>1600</v>
      </c>
      <c r="B1498" s="1" t="s">
        <v>1600</v>
      </c>
      <c r="C1498" s="1">
        <f>1700.00</f>
        <v>1700</v>
      </c>
    </row>
    <row r="1499" spans="1:3">
      <c r="A1499" s="1" t="s">
        <v>1601</v>
      </c>
      <c r="B1499" s="1" t="s">
        <v>1601</v>
      </c>
      <c r="C1499" s="1">
        <f>690.00</f>
        <v>690</v>
      </c>
    </row>
    <row r="1500" spans="1:3">
      <c r="A1500" s="1" t="s">
        <v>1602</v>
      </c>
      <c r="B1500" s="1" t="s">
        <v>1602</v>
      </c>
      <c r="C1500" s="1">
        <f>13100.00</f>
        <v>13100</v>
      </c>
    </row>
    <row r="1501" spans="1:3">
      <c r="A1501" s="1" t="s">
        <v>1603</v>
      </c>
      <c r="B1501" s="1" t="s">
        <v>1603</v>
      </c>
      <c r="C1501" s="1">
        <f>2750.00</f>
        <v>2750</v>
      </c>
    </row>
    <row r="1502" spans="1:3">
      <c r="A1502" s="1" t="s">
        <v>1604</v>
      </c>
      <c r="B1502" s="1" t="s">
        <v>1604</v>
      </c>
      <c r="C1502" s="1" t="s">
        <v>15</v>
      </c>
    </row>
    <row r="1503" spans="1:3">
      <c r="A1503" s="1" t="s">
        <v>1605</v>
      </c>
      <c r="B1503" s="1" t="s">
        <v>1605</v>
      </c>
      <c r="C1503" s="1">
        <f>20000.00</f>
        <v>20000</v>
      </c>
    </row>
    <row r="1504" spans="1:3">
      <c r="A1504" s="1" t="s">
        <v>1606</v>
      </c>
      <c r="B1504" s="1" t="s">
        <v>1606</v>
      </c>
      <c r="C1504" s="1">
        <f>7857.00</f>
        <v>7857</v>
      </c>
    </row>
    <row r="1505" spans="1:3">
      <c r="A1505" s="1" t="s">
        <v>1607</v>
      </c>
      <c r="B1505" s="1" t="s">
        <v>1607</v>
      </c>
      <c r="C1505" s="1">
        <f>9720.00</f>
        <v>9720</v>
      </c>
    </row>
    <row r="1506" spans="1:3">
      <c r="A1506" s="1" t="s">
        <v>1608</v>
      </c>
      <c r="B1506" s="1" t="s">
        <v>1608</v>
      </c>
      <c r="C1506" s="1">
        <f>2890.00</f>
        <v>2890</v>
      </c>
    </row>
    <row r="1507" spans="1:3">
      <c r="A1507" s="1" t="s">
        <v>1609</v>
      </c>
      <c r="B1507" s="1" t="s">
        <v>1609</v>
      </c>
      <c r="C1507" s="1">
        <f>5210.00</f>
        <v>5210</v>
      </c>
    </row>
    <row r="1508" spans="1:3">
      <c r="A1508" s="1" t="s">
        <v>1610</v>
      </c>
      <c r="B1508" s="1" t="s">
        <v>1610</v>
      </c>
      <c r="C1508" s="1">
        <f>1750.00</f>
        <v>1750</v>
      </c>
    </row>
    <row r="1509" spans="1:3">
      <c r="A1509" s="1" t="s">
        <v>1611</v>
      </c>
      <c r="B1509" s="1" t="s">
        <v>1611</v>
      </c>
      <c r="C1509" s="1">
        <f>1890.00</f>
        <v>1890</v>
      </c>
    </row>
    <row r="1510" spans="1:3">
      <c r="A1510" s="1" t="s">
        <v>1612</v>
      </c>
      <c r="B1510" s="1" t="s">
        <v>1612</v>
      </c>
      <c r="C1510" s="1">
        <f>200.00</f>
        <v>200</v>
      </c>
    </row>
    <row r="1511" spans="1:3">
      <c r="A1511" s="1" t="s">
        <v>1613</v>
      </c>
      <c r="B1511" s="1" t="s">
        <v>1613</v>
      </c>
      <c r="C1511" s="1">
        <f>4480.00</f>
        <v>4480</v>
      </c>
    </row>
    <row r="1512" spans="1:3">
      <c r="A1512" s="1" t="s">
        <v>1614</v>
      </c>
      <c r="B1512" s="1" t="s">
        <v>1614</v>
      </c>
      <c r="C1512" s="1">
        <f>26680.00</f>
        <v>26680</v>
      </c>
    </row>
    <row r="1513" spans="1:3">
      <c r="A1513" s="1" t="s">
        <v>1615</v>
      </c>
      <c r="B1513" s="1" t="s">
        <v>1615</v>
      </c>
      <c r="C1513" s="1">
        <f>1500.00</f>
        <v>1500</v>
      </c>
    </row>
    <row r="1514" spans="1:3">
      <c r="A1514" s="1" t="s">
        <v>1616</v>
      </c>
      <c r="B1514" s="1" t="s">
        <v>1616</v>
      </c>
      <c r="C1514" s="1" t="s">
        <v>15</v>
      </c>
    </row>
    <row r="1515" spans="1:3">
      <c r="A1515" s="1" t="s">
        <v>1617</v>
      </c>
      <c r="B1515" s="1" t="s">
        <v>1617</v>
      </c>
      <c r="C1515" s="1">
        <f>7640.00</f>
        <v>7640</v>
      </c>
    </row>
    <row r="1516" spans="1:3">
      <c r="A1516" s="1" t="s">
        <v>1618</v>
      </c>
      <c r="B1516" s="1" t="s">
        <v>1618</v>
      </c>
      <c r="C1516" s="1">
        <f>2580.00</f>
        <v>2580</v>
      </c>
    </row>
    <row r="1517" spans="1:3">
      <c r="A1517" s="1" t="s">
        <v>1619</v>
      </c>
      <c r="B1517" s="1" t="s">
        <v>1619</v>
      </c>
      <c r="C1517" s="1">
        <f>200.00</f>
        <v>200</v>
      </c>
    </row>
    <row r="1518" spans="1:3">
      <c r="A1518" s="1" t="s">
        <v>1620</v>
      </c>
      <c r="B1518" s="1" t="s">
        <v>1620</v>
      </c>
      <c r="C1518" s="1" t="s">
        <v>15</v>
      </c>
    </row>
    <row r="1519" spans="1:3">
      <c r="A1519" s="1" t="s">
        <v>1621</v>
      </c>
      <c r="B1519" s="1" t="s">
        <v>1621</v>
      </c>
      <c r="C1519" s="1">
        <f>1980.00</f>
        <v>1980</v>
      </c>
    </row>
    <row r="1520" spans="1:3">
      <c r="A1520" s="1" t="s">
        <v>1622</v>
      </c>
      <c r="B1520" s="1" t="s">
        <v>1622</v>
      </c>
      <c r="C1520" s="1">
        <f>6540.00</f>
        <v>6540</v>
      </c>
    </row>
    <row r="1521" spans="1:3">
      <c r="A1521" s="1" t="s">
        <v>1623</v>
      </c>
      <c r="B1521" s="1" t="s">
        <v>1623</v>
      </c>
      <c r="C1521" s="1">
        <f>2000.00</f>
        <v>2000</v>
      </c>
    </row>
    <row r="1522" spans="1:3">
      <c r="A1522" s="1" t="s">
        <v>1624</v>
      </c>
      <c r="B1522" s="1" t="s">
        <v>1624</v>
      </c>
      <c r="C1522" s="1">
        <f>1500.00</f>
        <v>1500</v>
      </c>
    </row>
    <row r="1523" spans="1:3">
      <c r="A1523" s="1" t="s">
        <v>1625</v>
      </c>
      <c r="B1523" s="1" t="s">
        <v>1625</v>
      </c>
      <c r="C1523" s="1" t="s">
        <v>15</v>
      </c>
    </row>
    <row r="1524" spans="1:3">
      <c r="A1524" s="1" t="s">
        <v>1626</v>
      </c>
      <c r="B1524" s="1" t="s">
        <v>1626</v>
      </c>
      <c r="C1524" s="1">
        <f>1500.00</f>
        <v>1500</v>
      </c>
    </row>
    <row r="1525" spans="1:3">
      <c r="A1525" s="1" t="s">
        <v>1627</v>
      </c>
      <c r="B1525" s="1" t="s">
        <v>1627</v>
      </c>
      <c r="C1525" s="1">
        <f>3200.00</f>
        <v>3200</v>
      </c>
    </row>
    <row r="1526" spans="1:3">
      <c r="A1526" s="1" t="s">
        <v>1628</v>
      </c>
      <c r="B1526" s="1" t="s">
        <v>1628</v>
      </c>
      <c r="C1526" s="1">
        <f>490.00</f>
        <v>490</v>
      </c>
    </row>
    <row r="1527" spans="1:3">
      <c r="A1527" s="1" t="s">
        <v>1629</v>
      </c>
      <c r="B1527" s="1" t="s">
        <v>1629</v>
      </c>
      <c r="C1527" s="1">
        <f>590.00</f>
        <v>590</v>
      </c>
    </row>
    <row r="1528" spans="1:3">
      <c r="A1528" s="1" t="s">
        <v>1630</v>
      </c>
      <c r="B1528" s="1" t="s">
        <v>1630</v>
      </c>
      <c r="C1528" s="1">
        <f>2000.00</f>
        <v>2000</v>
      </c>
    </row>
    <row r="1529" spans="1:3">
      <c r="A1529" s="1" t="s">
        <v>1631</v>
      </c>
      <c r="B1529" s="1" t="s">
        <v>1631</v>
      </c>
      <c r="C1529" s="1">
        <f>3100.00</f>
        <v>3100</v>
      </c>
    </row>
    <row r="1530" spans="1:3">
      <c r="A1530" s="1" t="s">
        <v>1632</v>
      </c>
      <c r="B1530" s="1" t="s">
        <v>1632</v>
      </c>
      <c r="C1530" s="1">
        <f>3850.00</f>
        <v>3850</v>
      </c>
    </row>
    <row r="1531" spans="1:3">
      <c r="A1531" s="1" t="s">
        <v>1633</v>
      </c>
      <c r="B1531" s="1" t="s">
        <v>1633</v>
      </c>
      <c r="C1531" s="1">
        <f>4900.00</f>
        <v>4900</v>
      </c>
    </row>
    <row r="1532" spans="1:3">
      <c r="A1532" s="1" t="s">
        <v>1634</v>
      </c>
      <c r="B1532" s="1" t="s">
        <v>1634</v>
      </c>
      <c r="C1532" s="1">
        <f>2200.00</f>
        <v>2200</v>
      </c>
    </row>
    <row r="1533" spans="1:3">
      <c r="A1533" s="1" t="s">
        <v>1635</v>
      </c>
      <c r="B1533" s="1" t="s">
        <v>1635</v>
      </c>
      <c r="C1533" s="1">
        <f>100.00</f>
        <v>100</v>
      </c>
    </row>
    <row r="1534" spans="1:3">
      <c r="A1534" s="1" t="s">
        <v>1636</v>
      </c>
      <c r="B1534" s="1" t="s">
        <v>1636</v>
      </c>
      <c r="C1534" s="1">
        <f>700.00</f>
        <v>700</v>
      </c>
    </row>
    <row r="1535" spans="1:3">
      <c r="A1535" s="1" t="s">
        <v>1637</v>
      </c>
      <c r="B1535" s="1" t="s">
        <v>1637</v>
      </c>
      <c r="C1535" s="1">
        <f>700.00</f>
        <v>700</v>
      </c>
    </row>
    <row r="1536" spans="1:3">
      <c r="A1536" s="1" t="s">
        <v>1638</v>
      </c>
      <c r="B1536" s="1" t="s">
        <v>1638</v>
      </c>
      <c r="C1536" s="1">
        <f>100.00</f>
        <v>100</v>
      </c>
    </row>
    <row r="1537" spans="1:3">
      <c r="A1537" s="1" t="s">
        <v>1639</v>
      </c>
      <c r="B1537" s="1" t="s">
        <v>1639</v>
      </c>
      <c r="C1537" s="1">
        <f>1750.00</f>
        <v>1750</v>
      </c>
    </row>
    <row r="1538" spans="1:3">
      <c r="A1538" s="1" t="s">
        <v>1640</v>
      </c>
      <c r="B1538" s="1" t="s">
        <v>1640</v>
      </c>
      <c r="C1538" s="1">
        <f>3650.00</f>
        <v>3650</v>
      </c>
    </row>
    <row r="1539" spans="1:3">
      <c r="A1539" s="1" t="s">
        <v>1641</v>
      </c>
      <c r="B1539" s="1" t="s">
        <v>1641</v>
      </c>
      <c r="C1539" s="1">
        <f>6900.00</f>
        <v>6900</v>
      </c>
    </row>
    <row r="1540" spans="1:3">
      <c r="A1540" s="1" t="s">
        <v>1642</v>
      </c>
      <c r="B1540" s="1" t="s">
        <v>1642</v>
      </c>
      <c r="C1540" s="1">
        <f>1500.00</f>
        <v>1500</v>
      </c>
    </row>
    <row r="1541" spans="1:3">
      <c r="A1541" s="1" t="s">
        <v>1643</v>
      </c>
      <c r="B1541" s="1" t="s">
        <v>1643</v>
      </c>
      <c r="C1541" s="1">
        <f>200.00</f>
        <v>200</v>
      </c>
    </row>
    <row r="1542" spans="1:3">
      <c r="A1542" s="1" t="s">
        <v>1644</v>
      </c>
      <c r="B1542" s="1" t="s">
        <v>1644</v>
      </c>
      <c r="C1542" s="1">
        <f>5000.00</f>
        <v>5000</v>
      </c>
    </row>
    <row r="1543" spans="1:3">
      <c r="A1543" s="1" t="s">
        <v>1645</v>
      </c>
      <c r="B1543" s="1" t="s">
        <v>1645</v>
      </c>
      <c r="C1543" s="1">
        <f>2000.00</f>
        <v>2000</v>
      </c>
    </row>
    <row r="1544" spans="1:3">
      <c r="A1544" s="1" t="s">
        <v>1646</v>
      </c>
      <c r="B1544" s="1" t="s">
        <v>1646</v>
      </c>
      <c r="C1544" s="1">
        <f>1420.00</f>
        <v>1420</v>
      </c>
    </row>
    <row r="1545" spans="1:3">
      <c r="A1545" s="1" t="s">
        <v>1647</v>
      </c>
      <c r="B1545" s="1" t="s">
        <v>1647</v>
      </c>
      <c r="C1545" s="1" t="s">
        <v>15</v>
      </c>
    </row>
    <row r="1546" spans="1:3">
      <c r="A1546" s="1" t="s">
        <v>1648</v>
      </c>
      <c r="B1546" s="1" t="s">
        <v>1648</v>
      </c>
      <c r="C1546" s="1" t="s">
        <v>15</v>
      </c>
    </row>
    <row r="1547" spans="1:3">
      <c r="A1547" s="1" t="s">
        <v>1649</v>
      </c>
      <c r="B1547" s="1" t="s">
        <v>1649</v>
      </c>
      <c r="C1547" s="1">
        <f>4200.00</f>
        <v>4200</v>
      </c>
    </row>
    <row r="1548" spans="1:3">
      <c r="A1548" s="1" t="s">
        <v>1650</v>
      </c>
      <c r="B1548" s="1" t="s">
        <v>1650</v>
      </c>
      <c r="C1548" s="1">
        <f>920.00</f>
        <v>920</v>
      </c>
    </row>
    <row r="1549" spans="1:3">
      <c r="A1549" s="1" t="s">
        <v>1651</v>
      </c>
      <c r="B1549" s="1" t="s">
        <v>1651</v>
      </c>
      <c r="C1549" s="1">
        <f>1500.00</f>
        <v>1500</v>
      </c>
    </row>
    <row r="1550" spans="1:3">
      <c r="A1550" s="1" t="s">
        <v>1652</v>
      </c>
      <c r="B1550" s="1" t="s">
        <v>1652</v>
      </c>
      <c r="C1550" s="1">
        <f>4400.00</f>
        <v>4400</v>
      </c>
    </row>
    <row r="1551" spans="1:3">
      <c r="A1551" s="1" t="s">
        <v>1653</v>
      </c>
      <c r="B1551" s="1" t="s">
        <v>1653</v>
      </c>
      <c r="C1551" s="1">
        <f>1000.00</f>
        <v>1000</v>
      </c>
    </row>
    <row r="1552" spans="1:3">
      <c r="A1552" s="1" t="s">
        <v>1654</v>
      </c>
      <c r="B1552" s="1" t="s">
        <v>1654</v>
      </c>
      <c r="C1552" s="1">
        <f>4600.00</f>
        <v>4600</v>
      </c>
    </row>
    <row r="1553" spans="1:3">
      <c r="A1553" s="1" t="s">
        <v>1655</v>
      </c>
      <c r="B1553" s="1" t="s">
        <v>1655</v>
      </c>
      <c r="C1553" s="1">
        <f>5450.00</f>
        <v>5450</v>
      </c>
    </row>
    <row r="1554" spans="1:3">
      <c r="A1554" s="1" t="s">
        <v>1656</v>
      </c>
      <c r="B1554" s="1" t="s">
        <v>1656</v>
      </c>
      <c r="C1554" s="1">
        <f>150.00</f>
        <v>150</v>
      </c>
    </row>
    <row r="1555" spans="1:3">
      <c r="A1555" s="1" t="s">
        <v>1657</v>
      </c>
      <c r="B1555" s="1" t="s">
        <v>1657</v>
      </c>
      <c r="C1555" s="1">
        <f>2000.00</f>
        <v>2000</v>
      </c>
    </row>
    <row r="1556" spans="1:3">
      <c r="A1556" s="1" t="s">
        <v>1658</v>
      </c>
      <c r="B1556" s="1" t="s">
        <v>1658</v>
      </c>
      <c r="C1556" s="1">
        <f>2000.00</f>
        <v>2000</v>
      </c>
    </row>
    <row r="1557" spans="1:3">
      <c r="A1557" s="1" t="s">
        <v>1659</v>
      </c>
      <c r="B1557" s="1" t="s">
        <v>1659</v>
      </c>
      <c r="C1557" s="1">
        <f>100.00</f>
        <v>100</v>
      </c>
    </row>
    <row r="1558" spans="1:3">
      <c r="A1558" s="1" t="s">
        <v>1660</v>
      </c>
      <c r="B1558" s="1" t="s">
        <v>1660</v>
      </c>
      <c r="C1558" s="1">
        <f>20.00</f>
        <v>20</v>
      </c>
    </row>
    <row r="1559" spans="1:3">
      <c r="A1559" s="1" t="s">
        <v>1661</v>
      </c>
      <c r="B1559" s="1" t="s">
        <v>1661</v>
      </c>
      <c r="C1559" s="1">
        <f>2000.00</f>
        <v>2000</v>
      </c>
    </row>
    <row r="1560" spans="1:3">
      <c r="A1560" s="1" t="s">
        <v>1662</v>
      </c>
      <c r="B1560" s="1" t="s">
        <v>1662</v>
      </c>
      <c r="C1560" s="1" t="s">
        <v>15</v>
      </c>
    </row>
    <row r="1561" spans="1:3">
      <c r="A1561" s="1" t="s">
        <v>1663</v>
      </c>
      <c r="B1561" s="1" t="s">
        <v>1663</v>
      </c>
      <c r="C1561" s="1">
        <f>1280.00</f>
        <v>1280</v>
      </c>
    </row>
    <row r="1562" spans="1:3">
      <c r="A1562" s="1" t="s">
        <v>1664</v>
      </c>
      <c r="B1562" s="1" t="s">
        <v>1664</v>
      </c>
      <c r="C1562" s="1" t="s">
        <v>15</v>
      </c>
    </row>
    <row r="1563" spans="1:3">
      <c r="A1563" s="1" t="s">
        <v>1665</v>
      </c>
      <c r="B1563" s="1" t="s">
        <v>1665</v>
      </c>
      <c r="C1563" s="1" t="s">
        <v>15</v>
      </c>
    </row>
    <row r="1564" spans="1:3">
      <c r="A1564" s="1" t="s">
        <v>1666</v>
      </c>
      <c r="B1564" s="1" t="s">
        <v>1666</v>
      </c>
      <c r="C1564" s="1">
        <f>250.00</f>
        <v>250</v>
      </c>
    </row>
    <row r="1565" spans="1:3">
      <c r="A1565" s="1" t="s">
        <v>1667</v>
      </c>
      <c r="B1565" s="1" t="s">
        <v>1667</v>
      </c>
      <c r="C1565" s="1" t="s">
        <v>15</v>
      </c>
    </row>
    <row r="1566" spans="1:3">
      <c r="A1566" s="3" t="s">
        <v>1668</v>
      </c>
      <c r="B1566" s="1"/>
      <c r="C1566" s="1"/>
    </row>
    <row r="1567" spans="1:3">
      <c r="A1567" s="1" t="s">
        <v>1669</v>
      </c>
      <c r="B1567" s="1" t="s">
        <v>1669</v>
      </c>
      <c r="C1567" s="1">
        <f>200.00</f>
        <v>200</v>
      </c>
    </row>
    <row r="1568" spans="1:3">
      <c r="A1568" s="3" t="s">
        <v>1670</v>
      </c>
      <c r="B1568" s="1"/>
      <c r="C1568" s="1"/>
    </row>
    <row r="1569" spans="1:3">
      <c r="A1569" s="1" t="s">
        <v>1671</v>
      </c>
      <c r="B1569" s="1" t="s">
        <v>1671</v>
      </c>
      <c r="C1569" s="1">
        <f>5500.00</f>
        <v>5500</v>
      </c>
    </row>
    <row r="1570" spans="1:3">
      <c r="A1570" s="1" t="s">
        <v>1672</v>
      </c>
      <c r="B1570" s="1" t="s">
        <v>1672</v>
      </c>
      <c r="C1570" s="1">
        <f>25200.00</f>
        <v>25200</v>
      </c>
    </row>
    <row r="1571" spans="1:3">
      <c r="A1571" s="1" t="s">
        <v>1673</v>
      </c>
      <c r="B1571" s="1" t="s">
        <v>1673</v>
      </c>
      <c r="C1571" s="1">
        <f>18500.00</f>
        <v>18500</v>
      </c>
    </row>
    <row r="1572" spans="1:3">
      <c r="A1572" s="1" t="s">
        <v>1674</v>
      </c>
      <c r="B1572" s="1" t="s">
        <v>1674</v>
      </c>
      <c r="C1572" s="1">
        <f>5200.00</f>
        <v>5200</v>
      </c>
    </row>
    <row r="1573" spans="1:3">
      <c r="A1573" s="3" t="s">
        <v>1675</v>
      </c>
      <c r="B1573" s="1"/>
      <c r="C1573" s="1"/>
    </row>
    <row r="1574" spans="1:3">
      <c r="A1574" s="1" t="s">
        <v>1676</v>
      </c>
      <c r="B1574" s="1" t="s">
        <v>1677</v>
      </c>
      <c r="C1574" s="1">
        <f>2100.00</f>
        <v>2100</v>
      </c>
    </row>
    <row r="1575" spans="1:3">
      <c r="A1575" s="1" t="s">
        <v>1678</v>
      </c>
      <c r="B1575" s="1" t="s">
        <v>1678</v>
      </c>
      <c r="C1575" s="1">
        <f>4800.00</f>
        <v>4800</v>
      </c>
    </row>
    <row r="1576" spans="1:3">
      <c r="A1576" s="1" t="s">
        <v>1679</v>
      </c>
      <c r="B1576" s="1" t="s">
        <v>1679</v>
      </c>
      <c r="C1576" s="1">
        <f>60000.00</f>
        <v>60000</v>
      </c>
    </row>
    <row r="1577" spans="1:3">
      <c r="A1577" s="3" t="s">
        <v>1680</v>
      </c>
      <c r="B1577" s="1"/>
      <c r="C1577" s="1"/>
    </row>
    <row r="1578" spans="1:3">
      <c r="A1578" s="1" t="s">
        <v>1681</v>
      </c>
      <c r="B1578" s="1" t="s">
        <v>1681</v>
      </c>
      <c r="C1578" s="1">
        <f>1200.00</f>
        <v>1200</v>
      </c>
    </row>
    <row r="1579" spans="1:3">
      <c r="A1579" s="1" t="s">
        <v>1682</v>
      </c>
      <c r="B1579" s="1" t="s">
        <v>1682</v>
      </c>
      <c r="C1579" s="1">
        <f>4400.00</f>
        <v>4400</v>
      </c>
    </row>
    <row r="1580" spans="1:3">
      <c r="A1580" s="1" t="s">
        <v>1683</v>
      </c>
      <c r="B1580" s="1" t="s">
        <v>1683</v>
      </c>
      <c r="C1580" s="1">
        <f>1100.00</f>
        <v>1100</v>
      </c>
    </row>
    <row r="1581" spans="1:3">
      <c r="A1581" s="1" t="s">
        <v>1684</v>
      </c>
      <c r="B1581" s="1" t="s">
        <v>1684</v>
      </c>
      <c r="C1581" s="1">
        <f>10500.00</f>
        <v>10500</v>
      </c>
    </row>
    <row r="1582" spans="1:3">
      <c r="A1582" s="1" t="s">
        <v>1685</v>
      </c>
      <c r="B1582" s="1" t="s">
        <v>1685</v>
      </c>
      <c r="C1582" s="1">
        <f>4800.00</f>
        <v>4800</v>
      </c>
    </row>
    <row r="1583" spans="1:3">
      <c r="A1583" s="1" t="s">
        <v>1686</v>
      </c>
      <c r="B1583" s="1" t="s">
        <v>1686</v>
      </c>
      <c r="C1583" s="1">
        <f>1500.00</f>
        <v>1500</v>
      </c>
    </row>
    <row r="1584" spans="1:3">
      <c r="A1584" s="1" t="s">
        <v>1687</v>
      </c>
      <c r="B1584" s="1" t="s">
        <v>1687</v>
      </c>
      <c r="C1584" s="1">
        <f>2300.00</f>
        <v>2300</v>
      </c>
    </row>
    <row r="1585" spans="1:3">
      <c r="A1585" s="1" t="s">
        <v>1688</v>
      </c>
      <c r="B1585" s="1" t="s">
        <v>1688</v>
      </c>
      <c r="C1585" s="1">
        <f>4400.00</f>
        <v>4400</v>
      </c>
    </row>
    <row r="1586" spans="1:3">
      <c r="A1586" s="1" t="s">
        <v>1689</v>
      </c>
      <c r="B1586" s="1" t="s">
        <v>1689</v>
      </c>
      <c r="C1586" s="1">
        <f>7200.00</f>
        <v>7200</v>
      </c>
    </row>
    <row r="1587" spans="1:3">
      <c r="A1587" s="1" t="s">
        <v>1690</v>
      </c>
      <c r="B1587" s="1" t="s">
        <v>1690</v>
      </c>
      <c r="C1587" s="1">
        <f>3890.00</f>
        <v>3890</v>
      </c>
    </row>
    <row r="1588" spans="1:3">
      <c r="A1588" s="1" t="s">
        <v>1691</v>
      </c>
      <c r="B1588" s="1" t="s">
        <v>1691</v>
      </c>
      <c r="C1588" s="1">
        <f>2300.00</f>
        <v>2300</v>
      </c>
    </row>
    <row r="1589" spans="1:3">
      <c r="A1589" s="1" t="s">
        <v>1692</v>
      </c>
      <c r="B1589" s="1" t="s">
        <v>1692</v>
      </c>
      <c r="C1589" s="1">
        <f>6200.00</f>
        <v>6200</v>
      </c>
    </row>
    <row r="1590" spans="1:3">
      <c r="A1590" s="1" t="s">
        <v>1693</v>
      </c>
      <c r="B1590" s="1" t="s">
        <v>1693</v>
      </c>
      <c r="C1590" s="1">
        <f>4400.00</f>
        <v>4400</v>
      </c>
    </row>
    <row r="1591" spans="1:3">
      <c r="A1591" s="1" t="s">
        <v>1694</v>
      </c>
      <c r="B1591" s="1" t="s">
        <v>1694</v>
      </c>
      <c r="C1591" s="1">
        <f>1100.00</f>
        <v>1100</v>
      </c>
    </row>
    <row r="1592" spans="1:3">
      <c r="A1592" s="1" t="s">
        <v>1695</v>
      </c>
      <c r="B1592" s="1" t="s">
        <v>1695</v>
      </c>
      <c r="C1592" s="1">
        <f>1500.00</f>
        <v>1500</v>
      </c>
    </row>
    <row r="1593" spans="1:3">
      <c r="A1593" s="1" t="s">
        <v>1696</v>
      </c>
      <c r="B1593" s="1" t="s">
        <v>1696</v>
      </c>
      <c r="C1593" s="1">
        <f>4400.00</f>
        <v>4400</v>
      </c>
    </row>
    <row r="1594" spans="1:3">
      <c r="A1594" s="1" t="s">
        <v>1697</v>
      </c>
      <c r="B1594" s="1" t="s">
        <v>1697</v>
      </c>
      <c r="C1594" s="1">
        <f>4400.00</f>
        <v>4400</v>
      </c>
    </row>
    <row r="1595" spans="1:3">
      <c r="A1595" s="1" t="s">
        <v>1698</v>
      </c>
      <c r="B1595" s="1" t="s">
        <v>1698</v>
      </c>
      <c r="C1595" s="1">
        <f>5800.00</f>
        <v>5800</v>
      </c>
    </row>
    <row r="1596" spans="1:3">
      <c r="A1596" s="3" t="s">
        <v>1699</v>
      </c>
      <c r="B1596" s="1"/>
      <c r="C1596" s="1"/>
    </row>
    <row r="1597" spans="1:3">
      <c r="A1597" s="1" t="s">
        <v>1700</v>
      </c>
      <c r="B1597" s="1" t="s">
        <v>1700</v>
      </c>
      <c r="C1597" s="1">
        <f>600.00</f>
        <v>600</v>
      </c>
    </row>
    <row r="1598" spans="1:3">
      <c r="A1598" s="1" t="s">
        <v>1701</v>
      </c>
      <c r="B1598" s="1" t="s">
        <v>1701</v>
      </c>
      <c r="C1598" s="1">
        <f>23000.00</f>
        <v>23000</v>
      </c>
    </row>
    <row r="1599" spans="1:3">
      <c r="A1599" s="1" t="s">
        <v>1702</v>
      </c>
      <c r="B1599" s="1" t="s">
        <v>1702</v>
      </c>
      <c r="C1599" s="1">
        <f>1350.00</f>
        <v>1350</v>
      </c>
    </row>
    <row r="1600" spans="1:3">
      <c r="A1600" s="1" t="s">
        <v>1703</v>
      </c>
      <c r="B1600" s="1" t="s">
        <v>1703</v>
      </c>
      <c r="C1600" s="1">
        <f>3780.00</f>
        <v>3780</v>
      </c>
    </row>
    <row r="1601" spans="1:3">
      <c r="A1601" s="1" t="s">
        <v>1704</v>
      </c>
      <c r="B1601" s="1" t="s">
        <v>1704</v>
      </c>
      <c r="C1601" s="1">
        <f>900.00</f>
        <v>900</v>
      </c>
    </row>
    <row r="1602" spans="1:3">
      <c r="A1602" s="3" t="s">
        <v>1705</v>
      </c>
      <c r="B1602" s="1"/>
      <c r="C1602" s="1"/>
    </row>
    <row r="1603" spans="1:3">
      <c r="A1603" s="1" t="s">
        <v>1706</v>
      </c>
      <c r="B1603" s="1" t="s">
        <v>1706</v>
      </c>
      <c r="C1603" s="1" t="s">
        <v>15</v>
      </c>
    </row>
    <row r="1604" spans="1:3">
      <c r="A1604" s="1" t="s">
        <v>1707</v>
      </c>
      <c r="B1604" s="1" t="s">
        <v>1707</v>
      </c>
      <c r="C1604" s="1" t="s">
        <v>15</v>
      </c>
    </row>
    <row r="1605" spans="1:3">
      <c r="A1605" s="1" t="s">
        <v>1708</v>
      </c>
      <c r="B1605" s="1" t="s">
        <v>1708</v>
      </c>
      <c r="C1605" s="1">
        <f>13250.00</f>
        <v>13250</v>
      </c>
    </row>
    <row r="1606" spans="1:3">
      <c r="A1606" s="1" t="s">
        <v>1709</v>
      </c>
      <c r="B1606" s="1" t="s">
        <v>1709</v>
      </c>
      <c r="C1606" s="1" t="s">
        <v>15</v>
      </c>
    </row>
    <row r="1607" spans="1:3">
      <c r="A1607" s="1" t="s">
        <v>1710</v>
      </c>
      <c r="B1607" s="1" t="s">
        <v>1710</v>
      </c>
      <c r="C1607" s="1" t="s">
        <v>15</v>
      </c>
    </row>
    <row r="1608" spans="1:3">
      <c r="A1608" s="1" t="s">
        <v>1711</v>
      </c>
      <c r="B1608" s="1" t="s">
        <v>1711</v>
      </c>
      <c r="C1608" s="1">
        <f>14200.00</f>
        <v>14200</v>
      </c>
    </row>
    <row r="1609" spans="1:3">
      <c r="A1609" s="1" t="s">
        <v>1712</v>
      </c>
      <c r="B1609" s="1" t="s">
        <v>1712</v>
      </c>
      <c r="C1609" s="1">
        <f>18500.00</f>
        <v>18500</v>
      </c>
    </row>
    <row r="1610" spans="1:3">
      <c r="A1610" s="1" t="s">
        <v>1713</v>
      </c>
      <c r="B1610" s="1" t="s">
        <v>1713</v>
      </c>
      <c r="C1610" s="1">
        <f>26250.00</f>
        <v>26250</v>
      </c>
    </row>
    <row r="1611" spans="1:3">
      <c r="A1611" s="1" t="s">
        <v>1714</v>
      </c>
      <c r="B1611" s="1" t="s">
        <v>1714</v>
      </c>
      <c r="C1611" s="1">
        <f>16000.00</f>
        <v>16000</v>
      </c>
    </row>
    <row r="1612" spans="1:3">
      <c r="A1612" s="1" t="s">
        <v>1715</v>
      </c>
      <c r="B1612" s="1" t="s">
        <v>1715</v>
      </c>
      <c r="C1612" s="1" t="s">
        <v>15</v>
      </c>
    </row>
    <row r="1613" spans="1:3">
      <c r="A1613" s="1" t="s">
        <v>1716</v>
      </c>
      <c r="B1613" s="1" t="s">
        <v>1716</v>
      </c>
      <c r="C1613" s="1" t="s">
        <v>15</v>
      </c>
    </row>
    <row r="1614" spans="1:3">
      <c r="A1614" s="1" t="s">
        <v>1717</v>
      </c>
      <c r="B1614" s="1" t="s">
        <v>1717</v>
      </c>
      <c r="C1614" s="1" t="s">
        <v>15</v>
      </c>
    </row>
    <row r="1615" spans="1:3">
      <c r="A1615" s="1" t="s">
        <v>1718</v>
      </c>
      <c r="B1615" s="1" t="s">
        <v>1718</v>
      </c>
      <c r="C1615" s="1" t="s">
        <v>15</v>
      </c>
    </row>
    <row r="1616" spans="1:3">
      <c r="A1616" s="1" t="s">
        <v>1719</v>
      </c>
      <c r="B1616" s="1" t="s">
        <v>1719</v>
      </c>
      <c r="C1616" s="1" t="s">
        <v>15</v>
      </c>
    </row>
    <row r="1617" spans="1:3">
      <c r="A1617" s="1" t="s">
        <v>1720</v>
      </c>
      <c r="B1617" s="1" t="s">
        <v>1720</v>
      </c>
      <c r="C1617" s="1" t="s">
        <v>15</v>
      </c>
    </row>
    <row r="1618" spans="1:3">
      <c r="A1618" s="1" t="s">
        <v>1721</v>
      </c>
      <c r="B1618" s="1" t="s">
        <v>1721</v>
      </c>
      <c r="C1618" s="1" t="s">
        <v>15</v>
      </c>
    </row>
    <row r="1619" spans="1:3">
      <c r="A1619" s="1" t="s">
        <v>1722</v>
      </c>
      <c r="B1619" s="1" t="s">
        <v>1722</v>
      </c>
      <c r="C1619" s="1" t="s">
        <v>15</v>
      </c>
    </row>
    <row r="1620" spans="1:3">
      <c r="A1620" s="1" t="s">
        <v>1723</v>
      </c>
      <c r="B1620" s="1" t="s">
        <v>1723</v>
      </c>
      <c r="C1620" s="1" t="s">
        <v>15</v>
      </c>
    </row>
    <row r="1621" spans="1:3">
      <c r="A1621" s="1" t="s">
        <v>1724</v>
      </c>
      <c r="B1621" s="1" t="s">
        <v>1724</v>
      </c>
      <c r="C1621" s="1" t="s">
        <v>15</v>
      </c>
    </row>
    <row r="1622" spans="1:3">
      <c r="A1622" s="3" t="s">
        <v>1725</v>
      </c>
      <c r="B1622" s="1"/>
      <c r="C1622" s="1"/>
    </row>
    <row r="1623" spans="1:3">
      <c r="A1623" s="1" t="s">
        <v>1726</v>
      </c>
      <c r="B1623" s="1" t="s">
        <v>1726</v>
      </c>
      <c r="C1623" s="1">
        <f>720.00</f>
        <v>720</v>
      </c>
    </row>
    <row r="1624" spans="1:3">
      <c r="A1624" s="1" t="s">
        <v>1727</v>
      </c>
      <c r="B1624" s="1" t="s">
        <v>1727</v>
      </c>
      <c r="C1624" s="1">
        <f>100.00</f>
        <v>100</v>
      </c>
    </row>
    <row r="1625" spans="1:3">
      <c r="A1625" s="1" t="s">
        <v>1728</v>
      </c>
      <c r="B1625" s="1" t="s">
        <v>1728</v>
      </c>
      <c r="C1625" s="1">
        <f>2360.00</f>
        <v>2360</v>
      </c>
    </row>
    <row r="1626" spans="1:3">
      <c r="A1626" s="1" t="s">
        <v>1729</v>
      </c>
      <c r="B1626" s="1" t="s">
        <v>1729</v>
      </c>
      <c r="C1626" s="1">
        <f>840.00</f>
        <v>840</v>
      </c>
    </row>
    <row r="1627" spans="1:3">
      <c r="A1627" s="1" t="s">
        <v>1730</v>
      </c>
      <c r="B1627" s="1" t="s">
        <v>1730</v>
      </c>
      <c r="C1627" s="1">
        <f>700.00</f>
        <v>700</v>
      </c>
    </row>
    <row r="1628" spans="1:3">
      <c r="A1628" s="1" t="s">
        <v>1731</v>
      </c>
      <c r="B1628" s="1" t="s">
        <v>1731</v>
      </c>
      <c r="C1628" s="1">
        <f>1630.00</f>
        <v>1630</v>
      </c>
    </row>
    <row r="1629" spans="1:3">
      <c r="A1629" s="1" t="s">
        <v>1732</v>
      </c>
      <c r="B1629" s="1" t="s">
        <v>1732</v>
      </c>
      <c r="C1629" s="1">
        <f>450.00</f>
        <v>450</v>
      </c>
    </row>
    <row r="1630" spans="1:3">
      <c r="A1630" s="1" t="s">
        <v>1733</v>
      </c>
      <c r="B1630" s="1" t="s">
        <v>1733</v>
      </c>
      <c r="C1630" s="1">
        <f>770.00</f>
        <v>770</v>
      </c>
    </row>
    <row r="1631" spans="1:3">
      <c r="A1631" s="1" t="s">
        <v>1734</v>
      </c>
      <c r="B1631" s="1" t="s">
        <v>1734</v>
      </c>
      <c r="C1631" s="1">
        <f>1750.00</f>
        <v>1750</v>
      </c>
    </row>
    <row r="1632" spans="1:3">
      <c r="A1632" s="1" t="s">
        <v>1735</v>
      </c>
      <c r="B1632" s="1" t="s">
        <v>1735</v>
      </c>
      <c r="C1632" s="1">
        <f>350.00</f>
        <v>350</v>
      </c>
    </row>
    <row r="1633" spans="1:3">
      <c r="A1633" s="1" t="s">
        <v>1736</v>
      </c>
      <c r="B1633" s="1" t="s">
        <v>1736</v>
      </c>
      <c r="C1633" s="1">
        <f>200.00</f>
        <v>200</v>
      </c>
    </row>
    <row r="1634" spans="1:3">
      <c r="A1634" s="1" t="s">
        <v>1737</v>
      </c>
      <c r="B1634" s="1" t="s">
        <v>1737</v>
      </c>
      <c r="C1634" s="1">
        <f>250.00</f>
        <v>250</v>
      </c>
    </row>
    <row r="1635" spans="1:3">
      <c r="A1635" s="1" t="s">
        <v>1738</v>
      </c>
      <c r="B1635" s="1" t="s">
        <v>1738</v>
      </c>
      <c r="C1635" s="1">
        <f>350.00</f>
        <v>350</v>
      </c>
    </row>
    <row r="1636" spans="1:3">
      <c r="A1636" s="1" t="s">
        <v>1739</v>
      </c>
      <c r="B1636" s="1" t="s">
        <v>1739</v>
      </c>
      <c r="C1636" s="1">
        <f>600.00</f>
        <v>600</v>
      </c>
    </row>
    <row r="1637" spans="1:3">
      <c r="A1637" s="1" t="s">
        <v>1740</v>
      </c>
      <c r="B1637" s="1" t="s">
        <v>1740</v>
      </c>
      <c r="C1637" s="1">
        <f>590.00</f>
        <v>590</v>
      </c>
    </row>
    <row r="1638" spans="1:3">
      <c r="A1638" s="1" t="s">
        <v>1741</v>
      </c>
      <c r="B1638" s="1" t="s">
        <v>1741</v>
      </c>
      <c r="C1638" s="1">
        <f>310.00</f>
        <v>310</v>
      </c>
    </row>
    <row r="1639" spans="1:3">
      <c r="A1639" s="1" t="s">
        <v>1742</v>
      </c>
      <c r="B1639" s="1" t="s">
        <v>1742</v>
      </c>
      <c r="C1639" s="1">
        <f>110.00</f>
        <v>110</v>
      </c>
    </row>
    <row r="1640" spans="1:3">
      <c r="A1640" s="1" t="s">
        <v>1743</v>
      </c>
      <c r="B1640" s="1" t="s">
        <v>1743</v>
      </c>
      <c r="C1640" s="1">
        <f>1500.00</f>
        <v>1500</v>
      </c>
    </row>
    <row r="1641" spans="1:3">
      <c r="A1641" s="1" t="s">
        <v>1744</v>
      </c>
      <c r="B1641" s="1" t="s">
        <v>1744</v>
      </c>
      <c r="C1641" s="1">
        <f>710.00</f>
        <v>710</v>
      </c>
    </row>
    <row r="1642" spans="1:3">
      <c r="A1642" s="1" t="s">
        <v>1745</v>
      </c>
      <c r="B1642" s="1" t="s">
        <v>1745</v>
      </c>
      <c r="C1642" s="1">
        <f>230.00</f>
        <v>230</v>
      </c>
    </row>
    <row r="1643" spans="1:3">
      <c r="A1643" s="1" t="s">
        <v>1746</v>
      </c>
      <c r="B1643" s="1" t="s">
        <v>1746</v>
      </c>
      <c r="C1643" s="1">
        <f>400.00</f>
        <v>400</v>
      </c>
    </row>
    <row r="1644" spans="1:3">
      <c r="A1644" s="1" t="s">
        <v>1747</v>
      </c>
      <c r="B1644" s="1" t="s">
        <v>1747</v>
      </c>
      <c r="C1644" s="1">
        <f>200.00</f>
        <v>200</v>
      </c>
    </row>
    <row r="1645" spans="1:3">
      <c r="A1645" s="1" t="s">
        <v>1748</v>
      </c>
      <c r="B1645" s="1" t="s">
        <v>1748</v>
      </c>
      <c r="C1645" s="1">
        <f>1800.00</f>
        <v>1800</v>
      </c>
    </row>
    <row r="1646" spans="1:3">
      <c r="A1646" s="1" t="s">
        <v>1749</v>
      </c>
      <c r="B1646" s="1" t="s">
        <v>1749</v>
      </c>
      <c r="C1646" s="1">
        <f>700.00</f>
        <v>700</v>
      </c>
    </row>
    <row r="1647" spans="1:3">
      <c r="A1647" s="1" t="s">
        <v>1750</v>
      </c>
      <c r="B1647" s="1" t="s">
        <v>1750</v>
      </c>
      <c r="C1647" s="1">
        <f>860.00</f>
        <v>860</v>
      </c>
    </row>
    <row r="1648" spans="1:3">
      <c r="A1648" s="1" t="s">
        <v>1751</v>
      </c>
      <c r="B1648" s="1" t="s">
        <v>1751</v>
      </c>
      <c r="C1648" s="1">
        <f>1300.00</f>
        <v>1300</v>
      </c>
    </row>
    <row r="1649" spans="1:3">
      <c r="A1649" s="1" t="s">
        <v>1752</v>
      </c>
      <c r="B1649" s="1" t="s">
        <v>1752</v>
      </c>
      <c r="C1649" s="1">
        <f>7920.00</f>
        <v>7920</v>
      </c>
    </row>
    <row r="1650" spans="1:3">
      <c r="A1650" s="1" t="s">
        <v>1753</v>
      </c>
      <c r="B1650" s="1" t="s">
        <v>1753</v>
      </c>
      <c r="C1650" s="1">
        <f>1980.00</f>
        <v>1980</v>
      </c>
    </row>
    <row r="1651" spans="1:3">
      <c r="A1651" s="1" t="s">
        <v>1754</v>
      </c>
      <c r="B1651" s="1" t="s">
        <v>1754</v>
      </c>
      <c r="C1651" s="1">
        <f>720.00</f>
        <v>720</v>
      </c>
    </row>
    <row r="1652" spans="1:3">
      <c r="A1652" s="1" t="s">
        <v>1755</v>
      </c>
      <c r="B1652" s="1" t="s">
        <v>1755</v>
      </c>
      <c r="C1652" s="1">
        <f>3900.00</f>
        <v>3900</v>
      </c>
    </row>
    <row r="1653" spans="1:3">
      <c r="A1653" s="1" t="s">
        <v>1756</v>
      </c>
      <c r="B1653" s="1" t="s">
        <v>1756</v>
      </c>
      <c r="C1653" s="1">
        <f>3800.00</f>
        <v>3800</v>
      </c>
    </row>
    <row r="1654" spans="1:3">
      <c r="A1654" s="1" t="s">
        <v>1757</v>
      </c>
      <c r="B1654" s="1" t="s">
        <v>1757</v>
      </c>
      <c r="C1654" s="1">
        <f>400.00</f>
        <v>400</v>
      </c>
    </row>
    <row r="1655" spans="1:3">
      <c r="A1655" s="1" t="s">
        <v>1758</v>
      </c>
      <c r="B1655" s="1" t="s">
        <v>1758</v>
      </c>
      <c r="C1655" s="1">
        <f>1990.00</f>
        <v>1990</v>
      </c>
    </row>
    <row r="1656" spans="1:3">
      <c r="A1656" s="1" t="s">
        <v>1759</v>
      </c>
      <c r="B1656" s="1" t="s">
        <v>1759</v>
      </c>
      <c r="C1656" s="1" t="s">
        <v>15</v>
      </c>
    </row>
    <row r="1657" spans="1:3">
      <c r="A1657" s="1" t="s">
        <v>1760</v>
      </c>
      <c r="B1657" s="1" t="s">
        <v>1760</v>
      </c>
      <c r="C1657" s="1">
        <f>460.00</f>
        <v>460</v>
      </c>
    </row>
    <row r="1658" spans="1:3">
      <c r="A1658" s="1" t="s">
        <v>1761</v>
      </c>
      <c r="B1658" s="1" t="s">
        <v>1761</v>
      </c>
      <c r="C1658" s="1" t="s">
        <v>15</v>
      </c>
    </row>
    <row r="1659" spans="1:3">
      <c r="A1659" s="1" t="s">
        <v>1762</v>
      </c>
      <c r="B1659" s="1" t="s">
        <v>1762</v>
      </c>
      <c r="C1659" s="1" t="s">
        <v>15</v>
      </c>
    </row>
    <row r="1660" spans="1:3">
      <c r="A1660" s="1" t="s">
        <v>1763</v>
      </c>
      <c r="B1660" s="1" t="s">
        <v>1763</v>
      </c>
      <c r="C1660" s="1">
        <f>350.00</f>
        <v>350</v>
      </c>
    </row>
    <row r="1661" spans="1:3">
      <c r="A1661" s="1" t="s">
        <v>1764</v>
      </c>
      <c r="B1661" s="1" t="s">
        <v>1764</v>
      </c>
      <c r="C1661" s="1">
        <f>2200.00</f>
        <v>2200</v>
      </c>
    </row>
    <row r="1662" spans="1:3">
      <c r="A1662" s="1" t="s">
        <v>1765</v>
      </c>
      <c r="B1662" s="1" t="s">
        <v>1765</v>
      </c>
      <c r="C1662" s="1">
        <f>2600.00</f>
        <v>2600</v>
      </c>
    </row>
    <row r="1663" spans="1:3">
      <c r="A1663" s="1" t="s">
        <v>1766</v>
      </c>
      <c r="B1663" s="1" t="s">
        <v>1766</v>
      </c>
      <c r="C1663" s="1">
        <f>320.00</f>
        <v>320</v>
      </c>
    </row>
    <row r="1664" spans="1:3">
      <c r="A1664" s="1" t="s">
        <v>1767</v>
      </c>
      <c r="B1664" s="1" t="s">
        <v>1767</v>
      </c>
      <c r="C1664" s="1">
        <f>700.00</f>
        <v>700</v>
      </c>
    </row>
    <row r="1665" spans="1:3">
      <c r="A1665" s="1" t="s">
        <v>1768</v>
      </c>
      <c r="B1665" s="1" t="s">
        <v>1768</v>
      </c>
      <c r="C1665" s="1">
        <f>860.00</f>
        <v>860</v>
      </c>
    </row>
    <row r="1666" spans="1:3">
      <c r="A1666" s="1" t="s">
        <v>1769</v>
      </c>
      <c r="B1666" s="1" t="s">
        <v>1769</v>
      </c>
      <c r="C1666" s="1">
        <f>200.00</f>
        <v>200</v>
      </c>
    </row>
    <row r="1667" spans="1:3">
      <c r="A1667" s="1" t="s">
        <v>1770</v>
      </c>
      <c r="B1667" s="1" t="s">
        <v>1770</v>
      </c>
      <c r="C1667" s="1">
        <f>120.00</f>
        <v>120</v>
      </c>
    </row>
    <row r="1668" spans="1:3">
      <c r="A1668" s="1" t="s">
        <v>1771</v>
      </c>
      <c r="B1668" s="1" t="s">
        <v>1771</v>
      </c>
      <c r="C1668" s="1">
        <f>1300.00</f>
        <v>1300</v>
      </c>
    </row>
    <row r="1669" spans="1:3">
      <c r="A1669" s="1" t="s">
        <v>1772</v>
      </c>
      <c r="B1669" s="1" t="s">
        <v>1772</v>
      </c>
      <c r="C1669" s="1" t="s">
        <v>15</v>
      </c>
    </row>
    <row r="1670" spans="1:3">
      <c r="A1670" s="1" t="s">
        <v>1773</v>
      </c>
      <c r="B1670" s="1" t="s">
        <v>1773</v>
      </c>
      <c r="C1670" s="1">
        <f>410.00</f>
        <v>410</v>
      </c>
    </row>
    <row r="1671" spans="1:3">
      <c r="A1671" s="1" t="s">
        <v>1774</v>
      </c>
      <c r="B1671" s="1" t="s">
        <v>1774</v>
      </c>
      <c r="C1671" s="1">
        <f>2050.00</f>
        <v>2050</v>
      </c>
    </row>
    <row r="1672" spans="1:3">
      <c r="A1672" s="1" t="s">
        <v>1775</v>
      </c>
      <c r="B1672" s="1" t="s">
        <v>1775</v>
      </c>
      <c r="C1672" s="1" t="s">
        <v>15</v>
      </c>
    </row>
    <row r="1673" spans="1:3">
      <c r="A1673" s="1" t="s">
        <v>1776</v>
      </c>
      <c r="B1673" s="1" t="s">
        <v>1776</v>
      </c>
      <c r="C1673" s="1">
        <f>2500.00</f>
        <v>2500</v>
      </c>
    </row>
    <row r="1674" spans="1:3">
      <c r="A1674" s="1" t="s">
        <v>1777</v>
      </c>
      <c r="B1674" s="1" t="s">
        <v>1777</v>
      </c>
      <c r="C1674" s="1">
        <f>2400.00</f>
        <v>2400</v>
      </c>
    </row>
    <row r="1675" spans="1:3">
      <c r="A1675" s="1" t="s">
        <v>1778</v>
      </c>
      <c r="B1675" s="1" t="s">
        <v>1778</v>
      </c>
      <c r="C1675" s="1">
        <f>1650.00</f>
        <v>1650</v>
      </c>
    </row>
    <row r="1676" spans="1:3">
      <c r="A1676" s="1" t="s">
        <v>1779</v>
      </c>
      <c r="B1676" s="1" t="s">
        <v>1779</v>
      </c>
      <c r="C1676" s="1">
        <f>1320.00</f>
        <v>1320</v>
      </c>
    </row>
    <row r="1677" spans="1:3">
      <c r="A1677" s="1" t="s">
        <v>1780</v>
      </c>
      <c r="B1677" s="1" t="s">
        <v>1780</v>
      </c>
      <c r="C1677" s="1" t="s">
        <v>15</v>
      </c>
    </row>
    <row r="1678" spans="1:3">
      <c r="A1678" s="1" t="s">
        <v>1781</v>
      </c>
      <c r="B1678" s="1" t="s">
        <v>1781</v>
      </c>
      <c r="C1678" s="1">
        <f>164.00</f>
        <v>164</v>
      </c>
    </row>
    <row r="1679" spans="1:3">
      <c r="A1679" s="1" t="s">
        <v>1782</v>
      </c>
      <c r="B1679" s="1" t="s">
        <v>1782</v>
      </c>
      <c r="C1679" s="1">
        <f>1920.00</f>
        <v>1920</v>
      </c>
    </row>
    <row r="1680" spans="1:3">
      <c r="A1680" s="1" t="s">
        <v>1783</v>
      </c>
      <c r="B1680" s="1" t="s">
        <v>1783</v>
      </c>
      <c r="C1680" s="1">
        <f>320.00</f>
        <v>320</v>
      </c>
    </row>
    <row r="1681" spans="1:3">
      <c r="A1681" s="3" t="s">
        <v>1784</v>
      </c>
      <c r="B1681" s="1"/>
      <c r="C1681" s="1"/>
    </row>
    <row r="1682" spans="1:3">
      <c r="A1682" s="1" t="s">
        <v>1785</v>
      </c>
      <c r="B1682" s="1" t="s">
        <v>1785</v>
      </c>
      <c r="C1682" s="1">
        <f>300.00</f>
        <v>300</v>
      </c>
    </row>
    <row r="1683" spans="1:3">
      <c r="A1683" s="1" t="s">
        <v>1786</v>
      </c>
      <c r="B1683" s="1" t="s">
        <v>1786</v>
      </c>
      <c r="C1683" s="1">
        <f>900.00</f>
        <v>900</v>
      </c>
    </row>
    <row r="1684" spans="1:3">
      <c r="A1684" s="1" t="s">
        <v>1787</v>
      </c>
      <c r="B1684" s="1" t="s">
        <v>1787</v>
      </c>
      <c r="C1684" s="1">
        <f>740.00</f>
        <v>740</v>
      </c>
    </row>
    <row r="1685" spans="1:3">
      <c r="A1685" s="1" t="s">
        <v>1788</v>
      </c>
      <c r="B1685" s="1" t="s">
        <v>1788</v>
      </c>
      <c r="C1685" s="1">
        <f>1300.00</f>
        <v>1300</v>
      </c>
    </row>
    <row r="1686" spans="1:3">
      <c r="A1686" s="1" t="s">
        <v>1789</v>
      </c>
      <c r="B1686" s="1" t="s">
        <v>1789</v>
      </c>
      <c r="C1686" s="1">
        <f>730.00</f>
        <v>730</v>
      </c>
    </row>
    <row r="1687" spans="1:3">
      <c r="A1687" s="1" t="s">
        <v>1790</v>
      </c>
      <c r="B1687" s="1" t="s">
        <v>1790</v>
      </c>
      <c r="C1687" s="1">
        <f>650.00</f>
        <v>650</v>
      </c>
    </row>
    <row r="1688" spans="1:3">
      <c r="A1688" s="1" t="s">
        <v>1791</v>
      </c>
      <c r="B1688" s="1" t="s">
        <v>1791</v>
      </c>
      <c r="C1688" s="1" t="s">
        <v>15</v>
      </c>
    </row>
    <row r="1689" spans="1:3">
      <c r="A1689" s="1" t="s">
        <v>1792</v>
      </c>
      <c r="B1689" s="1" t="s">
        <v>1792</v>
      </c>
      <c r="C1689" s="1">
        <f>2560.00</f>
        <v>2560</v>
      </c>
    </row>
    <row r="1690" spans="1:3">
      <c r="A1690" s="1" t="s">
        <v>1793</v>
      </c>
      <c r="B1690" s="1" t="s">
        <v>1793</v>
      </c>
      <c r="C1690" s="1">
        <f>2810.00</f>
        <v>2810</v>
      </c>
    </row>
    <row r="1691" spans="1:3">
      <c r="A1691" s="1" t="s">
        <v>1794</v>
      </c>
      <c r="B1691" s="1" t="s">
        <v>1794</v>
      </c>
      <c r="C1691" s="1">
        <f>810.00</f>
        <v>810</v>
      </c>
    </row>
    <row r="1692" spans="1:3">
      <c r="A1692" s="1" t="s">
        <v>1795</v>
      </c>
      <c r="B1692" s="1" t="s">
        <v>1795</v>
      </c>
      <c r="C1692" s="1">
        <f>860.00</f>
        <v>860</v>
      </c>
    </row>
    <row r="1693" spans="1:3">
      <c r="A1693" s="1" t="s">
        <v>1796</v>
      </c>
      <c r="B1693" s="1" t="s">
        <v>1796</v>
      </c>
      <c r="C1693" s="1">
        <f>3960.00</f>
        <v>3960</v>
      </c>
    </row>
    <row r="1694" spans="1:3">
      <c r="A1694" s="1" t="s">
        <v>1797</v>
      </c>
      <c r="B1694" s="1" t="s">
        <v>1797</v>
      </c>
      <c r="C1694" s="1">
        <f>2850.00</f>
        <v>2850</v>
      </c>
    </row>
    <row r="1695" spans="1:3">
      <c r="A1695" s="1" t="s">
        <v>1798</v>
      </c>
      <c r="B1695" s="1" t="s">
        <v>1798</v>
      </c>
      <c r="C1695" s="1">
        <f>2560.00</f>
        <v>2560</v>
      </c>
    </row>
    <row r="1696" spans="1:3">
      <c r="A1696" s="1" t="s">
        <v>1799</v>
      </c>
      <c r="B1696" s="1" t="s">
        <v>1799</v>
      </c>
      <c r="C1696" s="1" t="s">
        <v>15</v>
      </c>
    </row>
    <row r="1697" spans="1:3">
      <c r="A1697" s="1" t="s">
        <v>1800</v>
      </c>
      <c r="B1697" s="1" t="s">
        <v>1800</v>
      </c>
      <c r="C1697" s="1">
        <f>720.00</f>
        <v>720</v>
      </c>
    </row>
    <row r="1698" spans="1:3">
      <c r="A1698" s="1" t="s">
        <v>1801</v>
      </c>
      <c r="B1698" s="1" t="s">
        <v>1801</v>
      </c>
      <c r="C1698" s="1">
        <f>2190.00</f>
        <v>2190</v>
      </c>
    </row>
    <row r="1699" spans="1:3">
      <c r="A1699" s="1" t="s">
        <v>1802</v>
      </c>
      <c r="B1699" s="1" t="s">
        <v>1802</v>
      </c>
      <c r="C1699" s="1">
        <f>1550.00</f>
        <v>1550</v>
      </c>
    </row>
    <row r="1700" spans="1:3">
      <c r="A1700" s="1" t="s">
        <v>1803</v>
      </c>
      <c r="B1700" s="1" t="s">
        <v>1803</v>
      </c>
      <c r="C1700" s="1">
        <f>1520.00</f>
        <v>1520</v>
      </c>
    </row>
    <row r="1701" spans="1:3">
      <c r="A1701" s="1" t="s">
        <v>1804</v>
      </c>
      <c r="B1701" s="1" t="s">
        <v>1804</v>
      </c>
      <c r="C1701" s="1">
        <f>4200.00</f>
        <v>4200</v>
      </c>
    </row>
    <row r="1702" spans="1:3">
      <c r="A1702" s="1" t="s">
        <v>1805</v>
      </c>
      <c r="B1702" s="1" t="s">
        <v>1805</v>
      </c>
      <c r="C1702" s="1">
        <f>560.00</f>
        <v>560</v>
      </c>
    </row>
    <row r="1703" spans="1:3">
      <c r="A1703" s="1" t="s">
        <v>1806</v>
      </c>
      <c r="B1703" s="1" t="s">
        <v>1806</v>
      </c>
      <c r="C1703" s="1">
        <f>350.00</f>
        <v>350</v>
      </c>
    </row>
    <row r="1704" spans="1:3">
      <c r="A1704" s="3" t="s">
        <v>1807</v>
      </c>
      <c r="B1704" s="1"/>
      <c r="C1704" s="1"/>
    </row>
    <row r="1705" spans="1:3">
      <c r="A1705" s="1" t="s">
        <v>1808</v>
      </c>
      <c r="B1705" s="1" t="s">
        <v>1808</v>
      </c>
      <c r="C1705" s="1">
        <f>1520.00</f>
        <v>1520</v>
      </c>
    </row>
    <row r="1706" spans="1:3">
      <c r="A1706" s="1" t="s">
        <v>1809</v>
      </c>
      <c r="B1706" s="1" t="s">
        <v>1809</v>
      </c>
      <c r="C1706" s="1">
        <f>3200.00</f>
        <v>3200</v>
      </c>
    </row>
    <row r="1707" spans="1:3">
      <c r="A1707" s="1" t="s">
        <v>1810</v>
      </c>
      <c r="B1707" s="1" t="s">
        <v>1810</v>
      </c>
      <c r="C1707" s="1">
        <f>2300.00</f>
        <v>2300</v>
      </c>
    </row>
    <row r="1708" spans="1:3">
      <c r="A1708" s="1" t="s">
        <v>1811</v>
      </c>
      <c r="B1708" s="1" t="s">
        <v>1811</v>
      </c>
      <c r="C1708" s="1">
        <f>1520.00</f>
        <v>1520</v>
      </c>
    </row>
    <row r="1709" spans="1:3">
      <c r="A1709" s="1" t="s">
        <v>1812</v>
      </c>
      <c r="B1709" s="1" t="s">
        <v>1812</v>
      </c>
      <c r="C1709" s="1">
        <f>1440.00</f>
        <v>1440</v>
      </c>
    </row>
    <row r="1710" spans="1:3">
      <c r="A1710" s="1" t="s">
        <v>1813</v>
      </c>
      <c r="B1710" s="1" t="s">
        <v>1813</v>
      </c>
      <c r="C1710" s="1">
        <f>2800.00</f>
        <v>2800</v>
      </c>
    </row>
    <row r="1711" spans="1:3">
      <c r="A1711" s="1" t="s">
        <v>1814</v>
      </c>
      <c r="B1711" s="1" t="s">
        <v>1814</v>
      </c>
      <c r="C1711" s="1">
        <f>5497.00</f>
        <v>5497</v>
      </c>
    </row>
    <row r="1712" spans="1:3">
      <c r="A1712" s="1" t="s">
        <v>1815</v>
      </c>
      <c r="B1712" s="1" t="s">
        <v>1815</v>
      </c>
      <c r="C1712" s="1">
        <f>1300.00</f>
        <v>1300</v>
      </c>
    </row>
    <row r="1713" spans="1:3">
      <c r="A1713" s="1" t="s">
        <v>1816</v>
      </c>
      <c r="B1713" s="1" t="s">
        <v>1816</v>
      </c>
      <c r="C1713" s="1">
        <f>2160.00</f>
        <v>2160</v>
      </c>
    </row>
    <row r="1714" spans="1:3">
      <c r="A1714" s="1" t="s">
        <v>1817</v>
      </c>
      <c r="B1714" s="1" t="s">
        <v>1817</v>
      </c>
      <c r="C1714" s="1">
        <f>2600.00</f>
        <v>2600</v>
      </c>
    </row>
    <row r="1715" spans="1:3">
      <c r="A1715" s="1" t="s">
        <v>1818</v>
      </c>
      <c r="B1715" s="1" t="s">
        <v>1818</v>
      </c>
      <c r="C1715" s="1">
        <f>990.00</f>
        <v>990</v>
      </c>
    </row>
    <row r="1716" spans="1:3">
      <c r="A1716" s="1" t="s">
        <v>1819</v>
      </c>
      <c r="B1716" s="1" t="s">
        <v>1819</v>
      </c>
      <c r="C1716" s="1">
        <f>1840.00</f>
        <v>1840</v>
      </c>
    </row>
    <row r="1717" spans="1:3">
      <c r="A1717" s="1" t="s">
        <v>1820</v>
      </c>
      <c r="B1717" s="1" t="s">
        <v>1820</v>
      </c>
      <c r="C1717" s="1">
        <f>670.00</f>
        <v>670</v>
      </c>
    </row>
    <row r="1718" spans="1:3">
      <c r="A1718" s="1" t="s">
        <v>1821</v>
      </c>
      <c r="B1718" s="1" t="s">
        <v>1821</v>
      </c>
      <c r="C1718" s="1">
        <f>1246.00</f>
        <v>1246</v>
      </c>
    </row>
    <row r="1719" spans="1:3">
      <c r="A1719" s="1" t="s">
        <v>1822</v>
      </c>
      <c r="B1719" s="1" t="s">
        <v>1822</v>
      </c>
      <c r="C1719" s="1" t="s">
        <v>15</v>
      </c>
    </row>
    <row r="1720" spans="1:3">
      <c r="A1720" s="1" t="s">
        <v>1823</v>
      </c>
      <c r="B1720" s="1" t="s">
        <v>1823</v>
      </c>
      <c r="C1720" s="1" t="s">
        <v>15</v>
      </c>
    </row>
    <row r="1721" spans="1:3">
      <c r="A1721" s="1" t="s">
        <v>1824</v>
      </c>
      <c r="B1721" s="1" t="s">
        <v>1824</v>
      </c>
      <c r="C1721" s="1" t="s">
        <v>15</v>
      </c>
    </row>
    <row r="1722" spans="1:3">
      <c r="A1722" s="1" t="s">
        <v>1825</v>
      </c>
      <c r="B1722" s="1" t="s">
        <v>1825</v>
      </c>
      <c r="C1722" s="1">
        <f>1470.00</f>
        <v>1470</v>
      </c>
    </row>
    <row r="1723" spans="1:3">
      <c r="A1723" s="1" t="s">
        <v>1826</v>
      </c>
      <c r="B1723" s="1" t="s">
        <v>1826</v>
      </c>
      <c r="C1723" s="1" t="s">
        <v>15</v>
      </c>
    </row>
    <row r="1724" spans="1:3">
      <c r="A1724" s="1" t="s">
        <v>1827</v>
      </c>
      <c r="B1724" s="1" t="s">
        <v>1827</v>
      </c>
      <c r="C1724" s="1">
        <f>310.00</f>
        <v>310</v>
      </c>
    </row>
    <row r="1725" spans="1:3">
      <c r="A1725" s="1" t="s">
        <v>1828</v>
      </c>
      <c r="B1725" s="1" t="s">
        <v>1828</v>
      </c>
      <c r="C1725" s="1" t="s">
        <v>15</v>
      </c>
    </row>
    <row r="1726" spans="1:3">
      <c r="A1726" s="1" t="s">
        <v>1829</v>
      </c>
      <c r="B1726" s="1" t="s">
        <v>1829</v>
      </c>
      <c r="C1726" s="1">
        <f>1100.00</f>
        <v>1100</v>
      </c>
    </row>
    <row r="1727" spans="1:3">
      <c r="A1727" s="1" t="s">
        <v>1830</v>
      </c>
      <c r="B1727" s="1" t="s">
        <v>1830</v>
      </c>
      <c r="C1727" s="1">
        <f>350.00</f>
        <v>350</v>
      </c>
    </row>
    <row r="1728" spans="1:3">
      <c r="A1728" s="1" t="s">
        <v>1831</v>
      </c>
      <c r="B1728" s="1" t="s">
        <v>1831</v>
      </c>
      <c r="C1728" s="1">
        <f>510.00</f>
        <v>510</v>
      </c>
    </row>
    <row r="1729" spans="1:3">
      <c r="A1729" s="3" t="s">
        <v>1832</v>
      </c>
      <c r="B1729" s="1"/>
      <c r="C1729" s="1"/>
    </row>
    <row r="1730" spans="1:3">
      <c r="A1730" s="1" t="s">
        <v>1833</v>
      </c>
      <c r="B1730" s="1" t="s">
        <v>1833</v>
      </c>
      <c r="C1730" s="1">
        <f>450.00</f>
        <v>450</v>
      </c>
    </row>
    <row r="1731" spans="1:3">
      <c r="A1731" s="1" t="s">
        <v>1834</v>
      </c>
      <c r="B1731" s="1" t="s">
        <v>1834</v>
      </c>
      <c r="C1731" s="1">
        <f>450.00</f>
        <v>450</v>
      </c>
    </row>
    <row r="1732" spans="1:3">
      <c r="A1732" s="1" t="s">
        <v>1835</v>
      </c>
      <c r="B1732" s="1" t="s">
        <v>1836</v>
      </c>
      <c r="C1732" s="1">
        <f>900.00</f>
        <v>900</v>
      </c>
    </row>
    <row r="1733" spans="1:3">
      <c r="A1733" s="1" t="s">
        <v>1837</v>
      </c>
      <c r="B1733" s="1" t="s">
        <v>1837</v>
      </c>
      <c r="C1733" s="1">
        <f>950.00</f>
        <v>950</v>
      </c>
    </row>
    <row r="1734" spans="1:3">
      <c r="A1734" s="1" t="s">
        <v>1838</v>
      </c>
      <c r="B1734" s="1" t="s">
        <v>1838</v>
      </c>
      <c r="C1734" s="1">
        <f>3150.00</f>
        <v>3150</v>
      </c>
    </row>
    <row r="1735" spans="1:3">
      <c r="A1735" s="1" t="s">
        <v>1839</v>
      </c>
      <c r="B1735" s="1" t="s">
        <v>1839</v>
      </c>
      <c r="C1735" s="1">
        <f>1500.00</f>
        <v>1500</v>
      </c>
    </row>
    <row r="1736" spans="1:3">
      <c r="A1736" s="1" t="s">
        <v>1840</v>
      </c>
      <c r="B1736" s="1" t="s">
        <v>1840</v>
      </c>
      <c r="C1736" s="1">
        <f>700.00</f>
        <v>700</v>
      </c>
    </row>
    <row r="1737" spans="1:3">
      <c r="A1737" s="1" t="s">
        <v>1841</v>
      </c>
      <c r="B1737" s="1" t="s">
        <v>1841</v>
      </c>
      <c r="C1737" s="1">
        <f>750.00</f>
        <v>750</v>
      </c>
    </row>
    <row r="1738" spans="1:3">
      <c r="A1738" s="1" t="s">
        <v>1842</v>
      </c>
      <c r="B1738" s="1" t="s">
        <v>1842</v>
      </c>
      <c r="C1738" s="1">
        <f>450.00</f>
        <v>450</v>
      </c>
    </row>
    <row r="1739" spans="1:3">
      <c r="A1739" s="1" t="s">
        <v>1843</v>
      </c>
      <c r="B1739" s="1" t="s">
        <v>1836</v>
      </c>
      <c r="C1739" s="1">
        <f>3600.00</f>
        <v>3600</v>
      </c>
    </row>
    <row r="1740" spans="1:3">
      <c r="A1740" s="1" t="s">
        <v>1844</v>
      </c>
      <c r="B1740" s="1" t="s">
        <v>1844</v>
      </c>
      <c r="C1740" s="1">
        <f>6200.00</f>
        <v>6200</v>
      </c>
    </row>
    <row r="1741" spans="1:3">
      <c r="A1741" s="1" t="s">
        <v>1845</v>
      </c>
      <c r="B1741" s="1" t="s">
        <v>1845</v>
      </c>
      <c r="C1741" s="1">
        <f>6000.00</f>
        <v>6000</v>
      </c>
    </row>
    <row r="1742" spans="1:3">
      <c r="A1742" s="1" t="s">
        <v>1846</v>
      </c>
      <c r="B1742" s="1" t="s">
        <v>1846</v>
      </c>
      <c r="C1742" s="1">
        <f>760.00</f>
        <v>760</v>
      </c>
    </row>
    <row r="1743" spans="1:3">
      <c r="A1743" s="1" t="s">
        <v>1847</v>
      </c>
      <c r="B1743" s="1" t="s">
        <v>1847</v>
      </c>
      <c r="C1743" s="1">
        <f>2520.00</f>
        <v>2520</v>
      </c>
    </row>
    <row r="1744" spans="1:3">
      <c r="A1744" s="1" t="s">
        <v>1848</v>
      </c>
      <c r="B1744" s="1" t="s">
        <v>1848</v>
      </c>
      <c r="C1744" s="1">
        <f>800.00</f>
        <v>800</v>
      </c>
    </row>
    <row r="1745" spans="1:3">
      <c r="A1745" s="1" t="s">
        <v>1849</v>
      </c>
      <c r="B1745" s="1" t="s">
        <v>1849</v>
      </c>
      <c r="C1745" s="1">
        <f>34200.00</f>
        <v>34200</v>
      </c>
    </row>
    <row r="1746" spans="1:3">
      <c r="A1746" s="1" t="s">
        <v>1850</v>
      </c>
      <c r="B1746" s="1" t="s">
        <v>1850</v>
      </c>
      <c r="C1746" s="1">
        <f>592.00</f>
        <v>592</v>
      </c>
    </row>
    <row r="1747" spans="1:3">
      <c r="A1747" s="3" t="s">
        <v>1851</v>
      </c>
      <c r="B1747" s="1"/>
      <c r="C1747" s="1"/>
    </row>
    <row r="1748" spans="1:3">
      <c r="A1748" s="1" t="s">
        <v>1852</v>
      </c>
      <c r="B1748" s="1" t="s">
        <v>1852</v>
      </c>
      <c r="C1748" s="1">
        <f>110.00</f>
        <v>110</v>
      </c>
    </row>
    <row r="1749" spans="1:3">
      <c r="A1749" s="1" t="s">
        <v>1853</v>
      </c>
      <c r="B1749" s="1" t="s">
        <v>1853</v>
      </c>
      <c r="C1749" s="1">
        <f>280.00</f>
        <v>280</v>
      </c>
    </row>
    <row r="1750" spans="1:3">
      <c r="A1750" s="1" t="s">
        <v>1854</v>
      </c>
      <c r="B1750" s="1" t="s">
        <v>1854</v>
      </c>
      <c r="C1750" s="1">
        <f>280.00</f>
        <v>280</v>
      </c>
    </row>
    <row r="1751" spans="1:3">
      <c r="A1751" s="1" t="s">
        <v>1855</v>
      </c>
      <c r="B1751" s="1" t="s">
        <v>1855</v>
      </c>
      <c r="C1751" s="1">
        <f>1700.00</f>
        <v>1700</v>
      </c>
    </row>
    <row r="1752" spans="1:3">
      <c r="A1752" s="1" t="s">
        <v>1856</v>
      </c>
      <c r="B1752" s="1" t="s">
        <v>1856</v>
      </c>
      <c r="C1752" s="1">
        <f>280.00</f>
        <v>280</v>
      </c>
    </row>
    <row r="1753" spans="1:3">
      <c r="A1753" s="1" t="s">
        <v>1857</v>
      </c>
      <c r="B1753" s="1" t="s">
        <v>1857</v>
      </c>
      <c r="C1753" s="1">
        <f>40000.00</f>
        <v>40000</v>
      </c>
    </row>
    <row r="1754" spans="1:3">
      <c r="A1754" s="1" t="s">
        <v>1858</v>
      </c>
      <c r="B1754" s="1" t="s">
        <v>1858</v>
      </c>
      <c r="C1754" s="1">
        <f>4200.00</f>
        <v>4200</v>
      </c>
    </row>
    <row r="1755" spans="1:3">
      <c r="A1755" s="1" t="s">
        <v>1859</v>
      </c>
      <c r="B1755" s="1" t="s">
        <v>1859</v>
      </c>
      <c r="C1755" s="1">
        <f>1700.00</f>
        <v>1700</v>
      </c>
    </row>
    <row r="1756" spans="1:3">
      <c r="A1756" s="1" t="s">
        <v>1860</v>
      </c>
      <c r="B1756" s="1" t="s">
        <v>1860</v>
      </c>
      <c r="C1756" s="1">
        <f>230.00</f>
        <v>230</v>
      </c>
    </row>
    <row r="1757" spans="1:3">
      <c r="A1757" s="1" t="s">
        <v>1861</v>
      </c>
      <c r="B1757" s="1" t="s">
        <v>1861</v>
      </c>
      <c r="C1757" s="1" t="s">
        <v>15</v>
      </c>
    </row>
    <row r="1758" spans="1:3">
      <c r="A1758" s="1" t="s">
        <v>1862</v>
      </c>
      <c r="B1758" s="1" t="s">
        <v>1862</v>
      </c>
      <c r="C1758" s="1">
        <f>1700.00</f>
        <v>1700</v>
      </c>
    </row>
    <row r="1759" spans="1:3">
      <c r="A1759" s="3" t="s">
        <v>1863</v>
      </c>
      <c r="B1759" s="1"/>
      <c r="C1759" s="1"/>
    </row>
    <row r="1760" spans="1:3">
      <c r="A1760" s="1" t="s">
        <v>1864</v>
      </c>
      <c r="B1760" s="1" t="s">
        <v>1864</v>
      </c>
      <c r="C1760" s="1">
        <f>140.00</f>
        <v>140</v>
      </c>
    </row>
    <row r="1761" spans="1:3">
      <c r="A1761" s="1" t="s">
        <v>1865</v>
      </c>
      <c r="B1761" s="1" t="s">
        <v>1865</v>
      </c>
      <c r="C1761" s="1">
        <f>140.00</f>
        <v>140</v>
      </c>
    </row>
    <row r="1762" spans="1:3">
      <c r="A1762" s="1" t="s">
        <v>1866</v>
      </c>
      <c r="B1762" s="1" t="s">
        <v>1866</v>
      </c>
      <c r="C1762" s="1">
        <f>3900.00</f>
        <v>3900</v>
      </c>
    </row>
    <row r="1763" spans="1:3">
      <c r="A1763" s="1" t="s">
        <v>1867</v>
      </c>
      <c r="B1763" s="1" t="s">
        <v>1867</v>
      </c>
      <c r="C1763" s="1">
        <f>90.00</f>
        <v>90</v>
      </c>
    </row>
    <row r="1764" spans="1:3">
      <c r="A1764" s="1" t="s">
        <v>1868</v>
      </c>
      <c r="B1764" s="1" t="s">
        <v>1868</v>
      </c>
      <c r="C1764" s="1">
        <f>90.00</f>
        <v>90</v>
      </c>
    </row>
    <row r="1765" spans="1:3">
      <c r="A1765" s="1" t="s">
        <v>1869</v>
      </c>
      <c r="B1765" s="1" t="s">
        <v>1869</v>
      </c>
      <c r="C1765" s="1">
        <f>280.00</f>
        <v>280</v>
      </c>
    </row>
    <row r="1766" spans="1:3">
      <c r="A1766" s="1" t="s">
        <v>1870</v>
      </c>
      <c r="B1766" s="1" t="s">
        <v>1870</v>
      </c>
      <c r="C1766" s="1">
        <f>280.00</f>
        <v>280</v>
      </c>
    </row>
    <row r="1767" spans="1:3">
      <c r="A1767" s="1" t="s">
        <v>1871</v>
      </c>
      <c r="B1767" s="1" t="s">
        <v>1871</v>
      </c>
      <c r="C1767" s="1">
        <f>280.00</f>
        <v>280</v>
      </c>
    </row>
    <row r="1768" spans="1:3">
      <c r="A1768" s="1" t="s">
        <v>1872</v>
      </c>
      <c r="B1768" s="1" t="s">
        <v>1872</v>
      </c>
      <c r="C1768" s="1">
        <f>140.00</f>
        <v>140</v>
      </c>
    </row>
    <row r="1769" spans="1:3">
      <c r="A1769" s="1" t="s">
        <v>1873</v>
      </c>
      <c r="B1769" s="1" t="s">
        <v>1873</v>
      </c>
      <c r="C1769" s="1">
        <f>1900.00</f>
        <v>1900</v>
      </c>
    </row>
    <row r="1770" spans="1:3">
      <c r="A1770" s="1" t="s">
        <v>1874</v>
      </c>
      <c r="B1770" s="1" t="s">
        <v>1874</v>
      </c>
      <c r="C1770" s="1">
        <f>90.00</f>
        <v>90</v>
      </c>
    </row>
    <row r="1771" spans="1:3">
      <c r="A1771" s="1" t="s">
        <v>1875</v>
      </c>
      <c r="B1771" s="1" t="s">
        <v>1875</v>
      </c>
      <c r="C1771" s="1">
        <f>990.00</f>
        <v>990</v>
      </c>
    </row>
    <row r="1772" spans="1:3">
      <c r="A1772" s="3" t="s">
        <v>1876</v>
      </c>
      <c r="B1772" s="1"/>
      <c r="C1772" s="1"/>
    </row>
    <row r="1773" spans="1:3">
      <c r="A1773" s="1" t="s">
        <v>1877</v>
      </c>
      <c r="B1773" s="1" t="s">
        <v>1877</v>
      </c>
      <c r="C1773" s="1">
        <f>3200.00</f>
        <v>3200</v>
      </c>
    </row>
    <row r="1774" spans="1:3">
      <c r="A1774" s="1" t="s">
        <v>1878</v>
      </c>
      <c r="B1774" s="1" t="s">
        <v>1878</v>
      </c>
      <c r="C1774" s="1">
        <f>3600.00</f>
        <v>3600</v>
      </c>
    </row>
    <row r="1775" spans="1:3">
      <c r="A1775" s="3" t="s">
        <v>1879</v>
      </c>
      <c r="B1775" s="1"/>
      <c r="C1775" s="1"/>
    </row>
    <row r="1776" spans="1:3">
      <c r="A1776" s="1" t="s">
        <v>1880</v>
      </c>
      <c r="B1776" s="1" t="s">
        <v>1880</v>
      </c>
      <c r="C1776" s="1">
        <f>500.00</f>
        <v>500</v>
      </c>
    </row>
    <row r="1777" spans="1:3">
      <c r="A1777" s="1" t="s">
        <v>1881</v>
      </c>
      <c r="B1777" s="1" t="s">
        <v>1881</v>
      </c>
      <c r="C1777" s="1">
        <f>2950.00</f>
        <v>2950</v>
      </c>
    </row>
    <row r="1778" spans="1:3">
      <c r="A1778" s="1" t="s">
        <v>1882</v>
      </c>
      <c r="B1778" s="1" t="s">
        <v>1882</v>
      </c>
      <c r="C1778" s="1">
        <f>500.00</f>
        <v>500</v>
      </c>
    </row>
    <row r="1779" spans="1:3">
      <c r="A1779" s="1" t="s">
        <v>1883</v>
      </c>
      <c r="B1779" s="1" t="s">
        <v>1883</v>
      </c>
      <c r="C1779" s="1">
        <f>500.00</f>
        <v>500</v>
      </c>
    </row>
    <row r="1780" spans="1:3">
      <c r="A1780" s="1" t="s">
        <v>1884</v>
      </c>
      <c r="B1780" s="1" t="s">
        <v>1884</v>
      </c>
      <c r="C1780" s="1">
        <f>500.00</f>
        <v>500</v>
      </c>
    </row>
    <row r="1781" spans="1:3">
      <c r="A1781" s="3" t="s">
        <v>1885</v>
      </c>
      <c r="B1781" s="1"/>
      <c r="C1781" s="1"/>
    </row>
    <row r="1782" spans="1:3">
      <c r="A1782" s="1" t="s">
        <v>1886</v>
      </c>
      <c r="B1782" s="1" t="s">
        <v>1886</v>
      </c>
      <c r="C1782" s="1">
        <f>200.00</f>
        <v>200</v>
      </c>
    </row>
    <row r="1783" spans="1:3">
      <c r="A1783" s="1" t="s">
        <v>1887</v>
      </c>
      <c r="B1783" s="1" t="s">
        <v>1887</v>
      </c>
      <c r="C1783" s="1">
        <f>1500.00</f>
        <v>1500</v>
      </c>
    </row>
    <row r="1784" spans="1:3">
      <c r="A1784" s="1" t="s">
        <v>1888</v>
      </c>
      <c r="B1784" s="1" t="s">
        <v>1888</v>
      </c>
      <c r="C1784" s="1">
        <f>800.00</f>
        <v>800</v>
      </c>
    </row>
    <row r="1785" spans="1:3">
      <c r="A1785" s="1" t="s">
        <v>1889</v>
      </c>
      <c r="B1785" s="1" t="s">
        <v>1889</v>
      </c>
      <c r="C1785" s="1">
        <f>800.00</f>
        <v>800</v>
      </c>
    </row>
    <row r="1786" spans="1:3">
      <c r="A1786" s="1" t="s">
        <v>1890</v>
      </c>
      <c r="B1786" s="1" t="s">
        <v>1890</v>
      </c>
      <c r="C1786" s="1">
        <f>800.00</f>
        <v>800</v>
      </c>
    </row>
    <row r="1787" spans="1:3">
      <c r="A1787" s="3" t="s">
        <v>1891</v>
      </c>
      <c r="B1787" s="1"/>
      <c r="C1787" s="1"/>
    </row>
    <row r="1788" spans="1:3">
      <c r="A1788" s="1" t="s">
        <v>1892</v>
      </c>
      <c r="B1788" s="1" t="s">
        <v>1892</v>
      </c>
      <c r="C1788" s="1">
        <f>130.00</f>
        <v>130</v>
      </c>
    </row>
    <row r="1789" spans="1:3">
      <c r="A1789" s="1" t="s">
        <v>1893</v>
      </c>
      <c r="B1789" s="1" t="s">
        <v>1893</v>
      </c>
      <c r="C1789" s="1">
        <f>580.00</f>
        <v>580</v>
      </c>
    </row>
    <row r="1790" spans="1:3">
      <c r="A1790" s="1" t="s">
        <v>1894</v>
      </c>
      <c r="B1790" s="1" t="s">
        <v>1894</v>
      </c>
      <c r="C1790" s="1">
        <f>460.00</f>
        <v>460</v>
      </c>
    </row>
    <row r="1791" spans="1:3">
      <c r="A1791" s="1" t="s">
        <v>1895</v>
      </c>
      <c r="B1791" s="1" t="s">
        <v>1895</v>
      </c>
      <c r="C1791" s="1">
        <f>750.00</f>
        <v>750</v>
      </c>
    </row>
    <row r="1792" spans="1:3">
      <c r="A1792" s="1" t="s">
        <v>1896</v>
      </c>
      <c r="B1792" s="1" t="s">
        <v>1896</v>
      </c>
      <c r="C1792" s="1">
        <f>300.00</f>
        <v>300</v>
      </c>
    </row>
    <row r="1793" spans="1:3">
      <c r="A1793" s="1" t="s">
        <v>1897</v>
      </c>
      <c r="B1793" s="1" t="s">
        <v>1897</v>
      </c>
      <c r="C1793" s="1">
        <f>750.00</f>
        <v>750</v>
      </c>
    </row>
    <row r="1794" spans="1:3">
      <c r="A1794" s="3" t="s">
        <v>1898</v>
      </c>
      <c r="B1794" s="1"/>
      <c r="C1794" s="1"/>
    </row>
    <row r="1795" spans="1:3">
      <c r="A1795" s="1" t="s">
        <v>1899</v>
      </c>
      <c r="B1795" s="1" t="s">
        <v>1899</v>
      </c>
      <c r="C1795" s="1">
        <f>1600.00</f>
        <v>1600</v>
      </c>
    </row>
    <row r="1796" spans="1:3">
      <c r="A1796" s="1" t="s">
        <v>1900</v>
      </c>
      <c r="B1796" s="1" t="s">
        <v>1900</v>
      </c>
      <c r="C1796" s="1">
        <f>1600.00</f>
        <v>1600</v>
      </c>
    </row>
    <row r="1797" spans="1:3">
      <c r="A1797" s="3" t="s">
        <v>1901</v>
      </c>
      <c r="B1797" s="1"/>
      <c r="C1797" s="1"/>
    </row>
    <row r="1798" spans="1:3">
      <c r="A1798" s="1" t="s">
        <v>1902</v>
      </c>
      <c r="B1798" s="1" t="s">
        <v>1902</v>
      </c>
      <c r="C1798" s="1">
        <f>12999.00</f>
        <v>12999</v>
      </c>
    </row>
    <row r="1799" spans="1:3">
      <c r="A1799" s="1" t="s">
        <v>1903</v>
      </c>
      <c r="B1799" s="1" t="s">
        <v>1903</v>
      </c>
      <c r="C1799" s="1">
        <f>100000.00</f>
        <v>100000</v>
      </c>
    </row>
    <row r="1800" spans="1:3">
      <c r="A1800" s="1" t="s">
        <v>1904</v>
      </c>
      <c r="B1800" s="1" t="s">
        <v>1904</v>
      </c>
      <c r="C1800" s="1">
        <f>11000.00</f>
        <v>11000</v>
      </c>
    </row>
    <row r="1801" spans="1:3">
      <c r="A1801" s="1" t="s">
        <v>1905</v>
      </c>
      <c r="B1801" s="1" t="s">
        <v>1905</v>
      </c>
      <c r="C1801" s="1">
        <f>5000.00</f>
        <v>5000</v>
      </c>
    </row>
    <row r="1802" spans="1:3">
      <c r="A1802" s="1" t="s">
        <v>1906</v>
      </c>
      <c r="B1802" s="1" t="s">
        <v>1906</v>
      </c>
      <c r="C1802" s="1" t="s">
        <v>15</v>
      </c>
    </row>
    <row r="1803" spans="1:3">
      <c r="A1803" s="1" t="s">
        <v>1907</v>
      </c>
      <c r="B1803" s="1" t="s">
        <v>1907</v>
      </c>
      <c r="C1803" s="1">
        <f>25000.00</f>
        <v>25000</v>
      </c>
    </row>
    <row r="1804" spans="1:3">
      <c r="A1804" s="3" t="s">
        <v>1908</v>
      </c>
      <c r="B1804" s="1"/>
      <c r="C1804" s="1"/>
    </row>
    <row r="1805" spans="1:3">
      <c r="A1805" s="1" t="s">
        <v>1909</v>
      </c>
      <c r="B1805" s="1" t="s">
        <v>1909</v>
      </c>
      <c r="C1805" s="1">
        <f>4890.00</f>
        <v>4890</v>
      </c>
    </row>
    <row r="1806" spans="1:3">
      <c r="A1806" s="1" t="s">
        <v>1910</v>
      </c>
      <c r="B1806" s="1" t="s">
        <v>1910</v>
      </c>
      <c r="C1806" s="1">
        <f>4894.00</f>
        <v>4894</v>
      </c>
    </row>
    <row r="1807" spans="1:3">
      <c r="A1807" s="1" t="s">
        <v>1911</v>
      </c>
      <c r="B1807" s="1" t="s">
        <v>1911</v>
      </c>
      <c r="C1807" s="1">
        <f>1700.00</f>
        <v>1700</v>
      </c>
    </row>
    <row r="1808" spans="1:3">
      <c r="A1808" s="1" t="s">
        <v>1912</v>
      </c>
      <c r="B1808" s="1" t="s">
        <v>1912</v>
      </c>
      <c r="C1808" s="1">
        <f>4890.00</f>
        <v>4890</v>
      </c>
    </row>
    <row r="1809" spans="1:3">
      <c r="A1809" s="1" t="s">
        <v>1913</v>
      </c>
      <c r="B1809" s="1" t="s">
        <v>1913</v>
      </c>
      <c r="C1809" s="1">
        <f>4894.00</f>
        <v>4894</v>
      </c>
    </row>
    <row r="1810" spans="1:3">
      <c r="A1810" s="1" t="s">
        <v>1914</v>
      </c>
      <c r="B1810" s="1" t="s">
        <v>1914</v>
      </c>
      <c r="C1810" s="1">
        <f>2400.00</f>
        <v>2400</v>
      </c>
    </row>
    <row r="1811" spans="1:3">
      <c r="A1811" s="1" t="s">
        <v>1915</v>
      </c>
      <c r="B1811" s="1" t="s">
        <v>1915</v>
      </c>
      <c r="C1811" s="1">
        <f>1940.00</f>
        <v>1940</v>
      </c>
    </row>
    <row r="1812" spans="1:3">
      <c r="A1812" s="1" t="s">
        <v>1916</v>
      </c>
      <c r="B1812" s="1" t="s">
        <v>1916</v>
      </c>
      <c r="C1812" s="1">
        <f>1200.00</f>
        <v>1200</v>
      </c>
    </row>
    <row r="1813" spans="1:3">
      <c r="A1813" s="1" t="s">
        <v>1917</v>
      </c>
      <c r="B1813" s="1" t="s">
        <v>1917</v>
      </c>
      <c r="C1813" s="1">
        <f>2650.00</f>
        <v>2650</v>
      </c>
    </row>
    <row r="1814" spans="1:3">
      <c r="A1814" s="1" t="s">
        <v>1918</v>
      </c>
      <c r="B1814" s="1" t="s">
        <v>1918</v>
      </c>
      <c r="C1814" s="1">
        <f>1950.00</f>
        <v>1950</v>
      </c>
    </row>
    <row r="1815" spans="1:3">
      <c r="A1815" s="1" t="s">
        <v>1919</v>
      </c>
      <c r="B1815" s="1" t="s">
        <v>1919</v>
      </c>
      <c r="C1815" s="1">
        <f>2400.00</f>
        <v>2400</v>
      </c>
    </row>
    <row r="1816" spans="1:3">
      <c r="A1816" s="1" t="s">
        <v>1920</v>
      </c>
      <c r="B1816" s="1" t="s">
        <v>1920</v>
      </c>
      <c r="C1816" s="1" t="s">
        <v>15</v>
      </c>
    </row>
    <row r="1817" spans="1:3">
      <c r="A1817" s="3" t="s">
        <v>1921</v>
      </c>
      <c r="B1817" s="1"/>
      <c r="C1817" s="1"/>
    </row>
    <row r="1818" spans="1:3">
      <c r="A1818" s="1" t="s">
        <v>1922</v>
      </c>
      <c r="B1818" s="1" t="s">
        <v>1922</v>
      </c>
      <c r="C1818" s="1">
        <f>600.00</f>
        <v>600</v>
      </c>
    </row>
    <row r="1819" spans="1:3">
      <c r="A1819" s="3" t="s">
        <v>1923</v>
      </c>
      <c r="B1819" s="1"/>
      <c r="C1819" s="1"/>
    </row>
    <row r="1820" spans="1:3">
      <c r="A1820" s="1" t="s">
        <v>1924</v>
      </c>
      <c r="B1820" s="1" t="s">
        <v>1924</v>
      </c>
      <c r="C1820" s="1">
        <f>200.00</f>
        <v>200</v>
      </c>
    </row>
    <row r="1821" spans="1:3">
      <c r="A1821" s="3" t="s">
        <v>1925</v>
      </c>
      <c r="B1821" s="1"/>
      <c r="C1821" s="1"/>
    </row>
    <row r="1822" spans="1:3">
      <c r="A1822" s="1" t="s">
        <v>1926</v>
      </c>
      <c r="B1822" s="1" t="s">
        <v>1926</v>
      </c>
      <c r="C1822" s="1">
        <f>1000.00</f>
        <v>1000</v>
      </c>
    </row>
    <row r="1823" spans="1:3">
      <c r="A1823" s="1" t="s">
        <v>1927</v>
      </c>
      <c r="B1823" s="1" t="s">
        <v>1927</v>
      </c>
      <c r="C1823" s="1">
        <f>1000.00</f>
        <v>1000</v>
      </c>
    </row>
    <row r="1824" spans="1:3">
      <c r="A1824" s="1" t="s">
        <v>1928</v>
      </c>
      <c r="B1824" s="1" t="s">
        <v>1928</v>
      </c>
      <c r="C1824" s="1">
        <f>900.00</f>
        <v>900</v>
      </c>
    </row>
    <row r="1825" spans="1:3">
      <c r="A1825" s="1" t="s">
        <v>1929</v>
      </c>
      <c r="B1825" s="1" t="s">
        <v>1929</v>
      </c>
      <c r="C1825" s="1">
        <f>1000.00</f>
        <v>1000</v>
      </c>
    </row>
    <row r="1826" spans="1:3">
      <c r="A1826" s="1" t="s">
        <v>1930</v>
      </c>
      <c r="B1826" s="1" t="s">
        <v>1930</v>
      </c>
      <c r="C1826" s="1">
        <f>1300.00</f>
        <v>1300</v>
      </c>
    </row>
    <row r="1827" spans="1:3">
      <c r="A1827" s="1" t="s">
        <v>1931</v>
      </c>
      <c r="B1827" s="1" t="s">
        <v>1931</v>
      </c>
      <c r="C1827" s="1">
        <f>1000.00</f>
        <v>1000</v>
      </c>
    </row>
    <row r="1828" spans="1:3">
      <c r="A1828" s="1" t="s">
        <v>1932</v>
      </c>
      <c r="B1828" s="1" t="s">
        <v>1932</v>
      </c>
      <c r="C1828" s="1">
        <f>1300.00</f>
        <v>1300</v>
      </c>
    </row>
    <row r="1829" spans="1:3">
      <c r="A1829" s="1" t="s">
        <v>1933</v>
      </c>
      <c r="B1829" s="1" t="s">
        <v>1933</v>
      </c>
      <c r="C1829" s="1">
        <f>800.00</f>
        <v>800</v>
      </c>
    </row>
    <row r="1830" spans="1:3">
      <c r="A1830" s="1" t="s">
        <v>1934</v>
      </c>
      <c r="B1830" s="1" t="s">
        <v>1934</v>
      </c>
      <c r="C1830" s="1">
        <f>900.00</f>
        <v>900</v>
      </c>
    </row>
    <row r="1831" spans="1:3">
      <c r="A1831" s="3" t="s">
        <v>1935</v>
      </c>
      <c r="B1831" s="1"/>
      <c r="C1831" s="1"/>
    </row>
    <row r="1832" spans="1:3">
      <c r="A1832" s="1" t="s">
        <v>1936</v>
      </c>
      <c r="B1832" s="1" t="s">
        <v>1936</v>
      </c>
      <c r="C1832" s="1">
        <f>150.00</f>
        <v>150</v>
      </c>
    </row>
    <row r="1833" spans="1:3">
      <c r="A1833" s="1" t="s">
        <v>1937</v>
      </c>
      <c r="B1833" s="1" t="s">
        <v>1937</v>
      </c>
      <c r="C1833" s="1">
        <f>150.00</f>
        <v>150</v>
      </c>
    </row>
    <row r="1834" spans="1:3">
      <c r="A1834" s="1" t="s">
        <v>1938</v>
      </c>
      <c r="B1834" s="1" t="s">
        <v>1938</v>
      </c>
      <c r="C1834" s="1">
        <f>900.00</f>
        <v>900</v>
      </c>
    </row>
    <row r="1835" spans="1:3">
      <c r="A1835" s="3" t="s">
        <v>1939</v>
      </c>
      <c r="B1835" s="1"/>
      <c r="C1835" s="1"/>
    </row>
    <row r="1836" spans="1:3">
      <c r="A1836" s="1" t="s">
        <v>1940</v>
      </c>
      <c r="B1836" s="1" t="s">
        <v>1940</v>
      </c>
      <c r="C1836" s="1">
        <f>1000.00</f>
        <v>1000</v>
      </c>
    </row>
    <row r="1837" spans="1:3">
      <c r="A1837" s="1" t="s">
        <v>1941</v>
      </c>
      <c r="B1837" s="1" t="s">
        <v>1941</v>
      </c>
      <c r="C1837" s="1">
        <f>1000.00</f>
        <v>1000</v>
      </c>
    </row>
    <row r="1838" spans="1:3">
      <c r="A1838" s="1" t="s">
        <v>1942</v>
      </c>
      <c r="B1838" s="1" t="s">
        <v>1942</v>
      </c>
      <c r="C1838" s="1">
        <f>1000.00</f>
        <v>1000</v>
      </c>
    </row>
    <row r="1839" spans="1:3">
      <c r="A1839" s="1" t="s">
        <v>1943</v>
      </c>
      <c r="B1839" s="1" t="s">
        <v>1943</v>
      </c>
      <c r="C1839" s="1">
        <f>1000.00</f>
        <v>1000</v>
      </c>
    </row>
    <row r="1840" spans="1:3">
      <c r="A1840" s="1" t="s">
        <v>1944</v>
      </c>
      <c r="B1840" s="1" t="s">
        <v>1944</v>
      </c>
      <c r="C1840" s="1">
        <f>1500.00</f>
        <v>1500</v>
      </c>
    </row>
    <row r="1841" spans="1:3">
      <c r="A1841" s="3" t="s">
        <v>1945</v>
      </c>
      <c r="B1841" s="1"/>
      <c r="C1841" s="1"/>
    </row>
    <row r="1842" spans="1:3">
      <c r="A1842" s="1" t="s">
        <v>1946</v>
      </c>
      <c r="B1842" s="1" t="s">
        <v>1946</v>
      </c>
      <c r="C1842" s="1">
        <f>150.00</f>
        <v>150</v>
      </c>
    </row>
    <row r="1843" spans="1:3">
      <c r="A1843" s="1" t="s">
        <v>1947</v>
      </c>
      <c r="B1843" s="1" t="s">
        <v>1947</v>
      </c>
      <c r="C1843" s="1">
        <f>150.00</f>
        <v>150</v>
      </c>
    </row>
    <row r="1844" spans="1:3">
      <c r="A1844" s="3" t="s">
        <v>1948</v>
      </c>
      <c r="B1844" s="1"/>
      <c r="C1844" s="1"/>
    </row>
    <row r="1845" spans="1:3">
      <c r="A1845" s="1" t="s">
        <v>1949</v>
      </c>
      <c r="B1845" s="1" t="s">
        <v>1949</v>
      </c>
      <c r="C1845" s="1">
        <f>1300.00</f>
        <v>1300</v>
      </c>
    </row>
    <row r="1846" spans="1:3">
      <c r="A1846" s="1" t="s">
        <v>1950</v>
      </c>
      <c r="B1846" s="1" t="s">
        <v>1950</v>
      </c>
      <c r="C1846" s="1">
        <f>1000.00</f>
        <v>1000</v>
      </c>
    </row>
    <row r="1847" spans="1:3">
      <c r="A1847" s="3" t="s">
        <v>1951</v>
      </c>
      <c r="B1847" s="1"/>
      <c r="C1847" s="1"/>
    </row>
    <row r="1848" spans="1:3">
      <c r="A1848" s="1" t="s">
        <v>1952</v>
      </c>
      <c r="B1848" s="1" t="s">
        <v>1952</v>
      </c>
      <c r="C1848" s="1">
        <f>600.00</f>
        <v>600</v>
      </c>
    </row>
    <row r="1849" spans="1:3">
      <c r="A1849" s="3" t="s">
        <v>1953</v>
      </c>
      <c r="B1849" s="1"/>
      <c r="C1849" s="1"/>
    </row>
    <row r="1850" spans="1:3">
      <c r="A1850" s="1" t="s">
        <v>1954</v>
      </c>
      <c r="B1850" s="1" t="s">
        <v>1954</v>
      </c>
      <c r="C1850" s="1">
        <f>2000.00</f>
        <v>2000</v>
      </c>
    </row>
    <row r="1851" spans="1:3">
      <c r="A1851" s="3" t="s">
        <v>1955</v>
      </c>
      <c r="B1851" s="1"/>
      <c r="C1851" s="1"/>
    </row>
    <row r="1852" spans="1:3">
      <c r="A1852" s="1" t="s">
        <v>1956</v>
      </c>
      <c r="B1852" s="1" t="s">
        <v>1956</v>
      </c>
      <c r="C1852" s="1" t="s">
        <v>15</v>
      </c>
    </row>
    <row r="1853" spans="1:3">
      <c r="A1853" s="1" t="s">
        <v>1957</v>
      </c>
      <c r="B1853" s="1" t="s">
        <v>1957</v>
      </c>
      <c r="C1853" s="1">
        <f>9990.00</f>
        <v>9990</v>
      </c>
    </row>
    <row r="1854" spans="1:3">
      <c r="A1854" s="1" t="s">
        <v>1958</v>
      </c>
      <c r="B1854" s="1" t="s">
        <v>1958</v>
      </c>
      <c r="C1854" s="1">
        <f>9200.00</f>
        <v>9200</v>
      </c>
    </row>
    <row r="1855" spans="1:3">
      <c r="A1855" s="3" t="s">
        <v>1959</v>
      </c>
      <c r="B1855" s="1"/>
      <c r="C1855" s="1"/>
    </row>
    <row r="1856" spans="1:3">
      <c r="A1856" s="1" t="s">
        <v>1960</v>
      </c>
      <c r="B1856" s="1" t="s">
        <v>1960</v>
      </c>
      <c r="C1856" s="1">
        <f>8900.00</f>
        <v>8900</v>
      </c>
    </row>
    <row r="1857" spans="1:3">
      <c r="A1857" s="1" t="s">
        <v>1961</v>
      </c>
      <c r="B1857" s="1" t="s">
        <v>1961</v>
      </c>
      <c r="C1857" s="1">
        <f>10500.00</f>
        <v>10500</v>
      </c>
    </row>
    <row r="1858" spans="1:3">
      <c r="A1858" s="1" t="s">
        <v>1962</v>
      </c>
      <c r="B1858" s="1" t="s">
        <v>1962</v>
      </c>
      <c r="C1858" s="1">
        <f>12200.00</f>
        <v>12200</v>
      </c>
    </row>
    <row r="1859" spans="1:3">
      <c r="A1859" s="1" t="s">
        <v>1963</v>
      </c>
      <c r="B1859" s="1" t="s">
        <v>1963</v>
      </c>
      <c r="C1859" s="1">
        <f>13950.00</f>
        <v>13950</v>
      </c>
    </row>
    <row r="1860" spans="1:3">
      <c r="A1860" s="1" t="s">
        <v>1964</v>
      </c>
      <c r="B1860" s="1" t="s">
        <v>1964</v>
      </c>
      <c r="C1860" s="1">
        <f>19950.00</f>
        <v>19950</v>
      </c>
    </row>
    <row r="1861" spans="1:3">
      <c r="A1861" s="1" t="s">
        <v>1965</v>
      </c>
      <c r="B1861" s="1" t="s">
        <v>1965</v>
      </c>
      <c r="C1861" s="1">
        <f>10950.00</f>
        <v>10950</v>
      </c>
    </row>
    <row r="1862" spans="1:3">
      <c r="A1862" s="3" t="s">
        <v>1966</v>
      </c>
      <c r="B1862" s="1"/>
      <c r="C1862" s="1"/>
    </row>
    <row r="1863" spans="1:3">
      <c r="A1863" s="1" t="s">
        <v>1967</v>
      </c>
      <c r="B1863" s="1" t="s">
        <v>1967</v>
      </c>
      <c r="C1863" s="1">
        <f>33750.00</f>
        <v>33750</v>
      </c>
    </row>
    <row r="1864" spans="1:3">
      <c r="A1864" s="1" t="s">
        <v>1968</v>
      </c>
      <c r="B1864" s="1" t="s">
        <v>1968</v>
      </c>
      <c r="C1864" s="1">
        <f>66750.00</f>
        <v>66750</v>
      </c>
    </row>
    <row r="1865" spans="1:3">
      <c r="A1865" s="1" t="s">
        <v>1969</v>
      </c>
      <c r="B1865" s="1" t="s">
        <v>1969</v>
      </c>
      <c r="C1865" s="1">
        <f>48490.00</f>
        <v>48490</v>
      </c>
    </row>
    <row r="1866" spans="1:3">
      <c r="A1866" s="1" t="s">
        <v>1970</v>
      </c>
      <c r="B1866" s="1" t="s">
        <v>1970</v>
      </c>
      <c r="C1866" s="1">
        <f>29450.00</f>
        <v>29450</v>
      </c>
    </row>
    <row r="1867" spans="1:3">
      <c r="A1867" s="1" t="s">
        <v>1971</v>
      </c>
      <c r="B1867" s="1" t="s">
        <v>1971</v>
      </c>
      <c r="C1867" s="1">
        <f>36900.00</f>
        <v>36900</v>
      </c>
    </row>
    <row r="1868" spans="1:3">
      <c r="A1868" s="1" t="s">
        <v>1972</v>
      </c>
      <c r="B1868" s="1" t="s">
        <v>1972</v>
      </c>
      <c r="C1868" s="1">
        <f>36990.00</f>
        <v>36990</v>
      </c>
    </row>
    <row r="1869" spans="1:3">
      <c r="A1869" s="1" t="s">
        <v>1973</v>
      </c>
      <c r="B1869" s="1" t="s">
        <v>1973</v>
      </c>
      <c r="C1869" s="1">
        <f>54410.00</f>
        <v>54410</v>
      </c>
    </row>
    <row r="1870" spans="1:3">
      <c r="A1870" s="1" t="s">
        <v>1974</v>
      </c>
      <c r="B1870" s="1" t="s">
        <v>1974</v>
      </c>
      <c r="C1870" s="1">
        <f>56490.00</f>
        <v>56490</v>
      </c>
    </row>
    <row r="1871" spans="1:3">
      <c r="A1871" s="1" t="s">
        <v>1975</v>
      </c>
      <c r="B1871" s="1" t="s">
        <v>1975</v>
      </c>
      <c r="C1871" s="1">
        <f>70630.00</f>
        <v>70630</v>
      </c>
    </row>
    <row r="1872" spans="1:3">
      <c r="A1872" s="1" t="s">
        <v>1976</v>
      </c>
      <c r="B1872" s="1" t="s">
        <v>1976</v>
      </c>
      <c r="C1872" s="1">
        <f>41590.00</f>
        <v>41590</v>
      </c>
    </row>
    <row r="1873" spans="1:3">
      <c r="A1873" s="1" t="s">
        <v>1977</v>
      </c>
      <c r="B1873" s="1" t="s">
        <v>1977</v>
      </c>
      <c r="C1873" s="1">
        <f>69000.00</f>
        <v>69000</v>
      </c>
    </row>
    <row r="1874" spans="1:3">
      <c r="A1874" s="1" t="s">
        <v>1978</v>
      </c>
      <c r="B1874" s="1" t="s">
        <v>1978</v>
      </c>
      <c r="C1874" s="1">
        <f>32595.00</f>
        <v>32595</v>
      </c>
    </row>
    <row r="1875" spans="1:3">
      <c r="A1875" s="1" t="s">
        <v>1979</v>
      </c>
      <c r="B1875" s="1" t="s">
        <v>1979</v>
      </c>
      <c r="C1875" s="1">
        <f>89000.00</f>
        <v>89000</v>
      </c>
    </row>
    <row r="1876" spans="1:3">
      <c r="A1876" s="1" t="s">
        <v>1980</v>
      </c>
      <c r="B1876" s="1" t="s">
        <v>1980</v>
      </c>
      <c r="C1876" s="1">
        <f>14900.00</f>
        <v>14900</v>
      </c>
    </row>
    <row r="1877" spans="1:3">
      <c r="A1877" s="3" t="s">
        <v>1981</v>
      </c>
      <c r="B1877" s="1"/>
      <c r="C1877" s="1"/>
    </row>
    <row r="1878" spans="1:3">
      <c r="A1878" s="1" t="s">
        <v>1982</v>
      </c>
      <c r="B1878" s="1" t="s">
        <v>1982</v>
      </c>
      <c r="C1878" s="1">
        <f>5875.00</f>
        <v>5875</v>
      </c>
    </row>
    <row r="1879" spans="1:3">
      <c r="A1879" s="1" t="s">
        <v>1983</v>
      </c>
      <c r="B1879" s="1" t="s">
        <v>1983</v>
      </c>
      <c r="C1879" s="1">
        <f>19990.00</f>
        <v>19990</v>
      </c>
    </row>
    <row r="1880" spans="1:3">
      <c r="A1880" s="1" t="s">
        <v>1984</v>
      </c>
      <c r="B1880" s="1" t="s">
        <v>1984</v>
      </c>
      <c r="C1880" s="1">
        <f>36190.00</f>
        <v>36190</v>
      </c>
    </row>
    <row r="1881" spans="1:3">
      <c r="A1881" s="1" t="s">
        <v>1985</v>
      </c>
      <c r="B1881" s="1" t="s">
        <v>1985</v>
      </c>
      <c r="C1881" s="1">
        <f>7190.00</f>
        <v>7190</v>
      </c>
    </row>
    <row r="1882" spans="1:3">
      <c r="A1882" s="1" t="s">
        <v>1986</v>
      </c>
      <c r="B1882" s="1" t="s">
        <v>1986</v>
      </c>
      <c r="C1882" s="1">
        <f>20690.00</f>
        <v>20690</v>
      </c>
    </row>
    <row r="1883" spans="1:3">
      <c r="A1883" s="1" t="s">
        <v>1987</v>
      </c>
      <c r="B1883" s="1" t="s">
        <v>1987</v>
      </c>
      <c r="C1883" s="1">
        <f>33690.00</f>
        <v>33690</v>
      </c>
    </row>
    <row r="1884" spans="1:3">
      <c r="A1884" s="1" t="s">
        <v>1988</v>
      </c>
      <c r="B1884" s="1" t="s">
        <v>1988</v>
      </c>
      <c r="C1884" s="1">
        <f>12150.00</f>
        <v>12150</v>
      </c>
    </row>
    <row r="1885" spans="1:3">
      <c r="A1885" s="1" t="s">
        <v>1989</v>
      </c>
      <c r="B1885" s="1" t="s">
        <v>1989</v>
      </c>
      <c r="C1885" s="1">
        <f>38120.00</f>
        <v>38120</v>
      </c>
    </row>
    <row r="1886" spans="1:3">
      <c r="A1886" s="3" t="s">
        <v>1990</v>
      </c>
      <c r="B1886" s="1"/>
      <c r="C1886" s="1"/>
    </row>
    <row r="1887" spans="1:3">
      <c r="A1887" s="1" t="s">
        <v>1991</v>
      </c>
      <c r="B1887" s="1" t="s">
        <v>1991</v>
      </c>
      <c r="C1887" s="1">
        <f>2950.00</f>
        <v>2950</v>
      </c>
    </row>
    <row r="1888" spans="1:3">
      <c r="A1888" s="1" t="s">
        <v>1992</v>
      </c>
      <c r="B1888" s="1" t="s">
        <v>1992</v>
      </c>
      <c r="C1888" s="1">
        <f>3500.00</f>
        <v>3500</v>
      </c>
    </row>
    <row r="1889" spans="1:3">
      <c r="A1889" s="1" t="s">
        <v>1993</v>
      </c>
      <c r="B1889" s="1" t="s">
        <v>1993</v>
      </c>
      <c r="C1889" s="1">
        <f>2700.00</f>
        <v>2700</v>
      </c>
    </row>
    <row r="1890" spans="1:3">
      <c r="A1890" s="1" t="s">
        <v>1994</v>
      </c>
      <c r="B1890" s="1" t="s">
        <v>1994</v>
      </c>
      <c r="C1890" s="1">
        <f>4200.00</f>
        <v>4200</v>
      </c>
    </row>
    <row r="1891" spans="1:3">
      <c r="A1891" s="1" t="s">
        <v>1995</v>
      </c>
      <c r="B1891" s="1" t="s">
        <v>1995</v>
      </c>
      <c r="C1891" s="1">
        <f>2500.00</f>
        <v>2500</v>
      </c>
    </row>
    <row r="1892" spans="1:3">
      <c r="A1892" s="1" t="s">
        <v>1996</v>
      </c>
      <c r="B1892" s="1" t="s">
        <v>1996</v>
      </c>
      <c r="C1892" s="1">
        <f>3500.00</f>
        <v>3500</v>
      </c>
    </row>
    <row r="1893" spans="1:3">
      <c r="A1893" s="1" t="s">
        <v>1997</v>
      </c>
      <c r="B1893" s="1" t="s">
        <v>1997</v>
      </c>
      <c r="C1893" s="1">
        <f>2800.00</f>
        <v>2800</v>
      </c>
    </row>
    <row r="1894" spans="1:3">
      <c r="A1894" s="1" t="s">
        <v>1998</v>
      </c>
      <c r="B1894" s="1" t="s">
        <v>1998</v>
      </c>
      <c r="C1894" s="1">
        <f>3500.00</f>
        <v>3500</v>
      </c>
    </row>
    <row r="1895" spans="1:3">
      <c r="A1895" s="1" t="s">
        <v>1999</v>
      </c>
      <c r="B1895" s="1" t="s">
        <v>1999</v>
      </c>
      <c r="C1895" s="1">
        <f>3105.00</f>
        <v>3105</v>
      </c>
    </row>
    <row r="1896" spans="1:3">
      <c r="A1896" s="1" t="s">
        <v>2000</v>
      </c>
      <c r="B1896" s="1" t="s">
        <v>2000</v>
      </c>
      <c r="C1896" s="1">
        <f>5500.00</f>
        <v>5500</v>
      </c>
    </row>
    <row r="1897" spans="1:3">
      <c r="A1897" s="1" t="s">
        <v>2001</v>
      </c>
      <c r="B1897" s="1" t="s">
        <v>2001</v>
      </c>
      <c r="C1897" s="1">
        <f>2500.00</f>
        <v>2500</v>
      </c>
    </row>
    <row r="1898" spans="1:3">
      <c r="A1898" s="1" t="s">
        <v>2002</v>
      </c>
      <c r="B1898" s="1" t="s">
        <v>2002</v>
      </c>
      <c r="C1898" s="1">
        <f>3500.00</f>
        <v>3500</v>
      </c>
    </row>
    <row r="1899" spans="1:3">
      <c r="A1899" s="1" t="s">
        <v>2003</v>
      </c>
      <c r="B1899" s="1" t="s">
        <v>2003</v>
      </c>
      <c r="C1899" s="1">
        <f>2500.00</f>
        <v>2500</v>
      </c>
    </row>
    <row r="1900" spans="1:3">
      <c r="A1900" s="1" t="s">
        <v>2004</v>
      </c>
      <c r="B1900" s="1" t="s">
        <v>2004</v>
      </c>
      <c r="C1900" s="1">
        <f>3500.00</f>
        <v>3500</v>
      </c>
    </row>
    <row r="1901" spans="1:3">
      <c r="A1901" s="1" t="s">
        <v>2005</v>
      </c>
      <c r="B1901" s="1" t="s">
        <v>2005</v>
      </c>
      <c r="C1901" s="1">
        <f>3500.00</f>
        <v>3500</v>
      </c>
    </row>
    <row r="1902" spans="1:3">
      <c r="A1902" s="1" t="s">
        <v>2006</v>
      </c>
      <c r="B1902" s="1" t="s">
        <v>2006</v>
      </c>
      <c r="C1902" s="1">
        <f>3500.00</f>
        <v>3500</v>
      </c>
    </row>
    <row r="1903" spans="1:3">
      <c r="A1903" s="1" t="s">
        <v>2007</v>
      </c>
      <c r="B1903" s="1" t="s">
        <v>2007</v>
      </c>
      <c r="C1903" s="1">
        <f>3000.00</f>
        <v>3000</v>
      </c>
    </row>
    <row r="1904" spans="1:3">
      <c r="A1904" s="1" t="s">
        <v>2008</v>
      </c>
      <c r="B1904" s="1" t="s">
        <v>2008</v>
      </c>
      <c r="C1904" s="1">
        <f>4300.00</f>
        <v>4300</v>
      </c>
    </row>
    <row r="1905" spans="1:3">
      <c r="A1905" s="1" t="s">
        <v>2009</v>
      </c>
      <c r="B1905" s="1" t="s">
        <v>2009</v>
      </c>
      <c r="C1905" s="1">
        <f>2700.00</f>
        <v>2700</v>
      </c>
    </row>
    <row r="1906" spans="1:3">
      <c r="A1906" s="1" t="s">
        <v>2010</v>
      </c>
      <c r="B1906" s="1" t="s">
        <v>2010</v>
      </c>
      <c r="C1906" s="1">
        <f>4200.00</f>
        <v>4200</v>
      </c>
    </row>
    <row r="1907" spans="1:3">
      <c r="A1907" s="1" t="s">
        <v>2011</v>
      </c>
      <c r="B1907" s="1" t="s">
        <v>2011</v>
      </c>
      <c r="C1907" s="1">
        <f>3105.00</f>
        <v>3105</v>
      </c>
    </row>
    <row r="1908" spans="1:3">
      <c r="A1908" s="1" t="s">
        <v>2012</v>
      </c>
      <c r="B1908" s="1" t="s">
        <v>2012</v>
      </c>
      <c r="C1908" s="1">
        <f>5500.00</f>
        <v>5500</v>
      </c>
    </row>
    <row r="1909" spans="1:3">
      <c r="A1909" s="1" t="s">
        <v>2013</v>
      </c>
      <c r="B1909" s="1" t="s">
        <v>2013</v>
      </c>
      <c r="C1909" s="1">
        <f>2500.00</f>
        <v>2500</v>
      </c>
    </row>
    <row r="1910" spans="1:3">
      <c r="A1910" s="1" t="s">
        <v>2014</v>
      </c>
      <c r="B1910" s="1" t="s">
        <v>2014</v>
      </c>
      <c r="C1910" s="1">
        <f>3500.00</f>
        <v>3500</v>
      </c>
    </row>
    <row r="1911" spans="1:3">
      <c r="A1911" s="1" t="s">
        <v>2015</v>
      </c>
      <c r="B1911" s="1" t="s">
        <v>2015</v>
      </c>
      <c r="C1911" s="1">
        <f>2500.00</f>
        <v>2500</v>
      </c>
    </row>
    <row r="1912" spans="1:3">
      <c r="A1912" s="1" t="s">
        <v>2016</v>
      </c>
      <c r="B1912" s="1" t="s">
        <v>2016</v>
      </c>
      <c r="C1912" s="1">
        <f>3500.00</f>
        <v>3500</v>
      </c>
    </row>
    <row r="1913" spans="1:3">
      <c r="A1913" s="1" t="s">
        <v>2017</v>
      </c>
      <c r="B1913" s="1" t="s">
        <v>2017</v>
      </c>
      <c r="C1913" s="1">
        <f>2500.00</f>
        <v>2500</v>
      </c>
    </row>
    <row r="1914" spans="1:3">
      <c r="A1914" s="1" t="s">
        <v>2018</v>
      </c>
      <c r="B1914" s="1" t="s">
        <v>2018</v>
      </c>
      <c r="C1914" s="1">
        <f>3500.00</f>
        <v>3500</v>
      </c>
    </row>
    <row r="1915" spans="1:3">
      <c r="A1915" s="1" t="s">
        <v>2019</v>
      </c>
      <c r="B1915" s="1" t="s">
        <v>2019</v>
      </c>
      <c r="C1915" s="1">
        <f>8500.00</f>
        <v>8500</v>
      </c>
    </row>
    <row r="1916" spans="1:3">
      <c r="A1916" s="3" t="s">
        <v>2020</v>
      </c>
      <c r="B1916" s="1"/>
      <c r="C1916" s="1"/>
    </row>
    <row r="1917" spans="1:3">
      <c r="A1917" s="1" t="s">
        <v>2021</v>
      </c>
      <c r="B1917" s="1" t="s">
        <v>2021</v>
      </c>
      <c r="C1917" s="1">
        <f>500.00</f>
        <v>500</v>
      </c>
    </row>
    <row r="1918" spans="1:3">
      <c r="A1918" s="3" t="s">
        <v>2022</v>
      </c>
      <c r="B1918" s="1"/>
      <c r="C1918" s="1"/>
    </row>
    <row r="1919" spans="1:3">
      <c r="A1919" s="1" t="s">
        <v>2023</v>
      </c>
      <c r="B1919" s="1" t="s">
        <v>2023</v>
      </c>
      <c r="C1919" s="1">
        <f>1000.00</f>
        <v>1000</v>
      </c>
    </row>
    <row r="1920" spans="1:3">
      <c r="A1920" s="3" t="s">
        <v>2024</v>
      </c>
      <c r="B1920" s="1"/>
      <c r="C1920" s="1"/>
    </row>
    <row r="1921" spans="1:3">
      <c r="A1921" s="1" t="s">
        <v>2025</v>
      </c>
      <c r="B1921" s="1" t="s">
        <v>2025</v>
      </c>
      <c r="C1921" s="1">
        <f>1000.00</f>
        <v>1000</v>
      </c>
    </row>
    <row r="1922" spans="1:3">
      <c r="A1922" s="1" t="s">
        <v>2026</v>
      </c>
      <c r="B1922" s="1" t="s">
        <v>2026</v>
      </c>
      <c r="C1922" s="1">
        <f>800.00</f>
        <v>800</v>
      </c>
    </row>
    <row r="1923" spans="1:3">
      <c r="A1923" s="1" t="s">
        <v>2027</v>
      </c>
      <c r="B1923" s="1" t="s">
        <v>2027</v>
      </c>
      <c r="C1923" s="1">
        <f>800.00</f>
        <v>800</v>
      </c>
    </row>
    <row r="1924" spans="1:3">
      <c r="A1924" s="1" t="s">
        <v>2028</v>
      </c>
      <c r="B1924" s="1" t="s">
        <v>2028</v>
      </c>
      <c r="C1924" s="1">
        <f>2000.00</f>
        <v>2000</v>
      </c>
    </row>
    <row r="1925" spans="1:3">
      <c r="A1925" s="1" t="s">
        <v>2029</v>
      </c>
      <c r="B1925" s="1" t="s">
        <v>2029</v>
      </c>
      <c r="C1925" s="1">
        <f>1000.00</f>
        <v>1000</v>
      </c>
    </row>
    <row r="1926" spans="1:3">
      <c r="A1926" s="1" t="s">
        <v>2030</v>
      </c>
      <c r="B1926" s="1" t="s">
        <v>2030</v>
      </c>
      <c r="C1926" s="1">
        <f>800.00</f>
        <v>800</v>
      </c>
    </row>
    <row r="1927" spans="1:3">
      <c r="A1927" s="1" t="s">
        <v>2031</v>
      </c>
      <c r="B1927" s="1" t="s">
        <v>2031</v>
      </c>
      <c r="C1927" s="1" t="s">
        <v>15</v>
      </c>
    </row>
    <row r="1928" spans="1:3">
      <c r="A1928" s="1" t="s">
        <v>2032</v>
      </c>
      <c r="B1928" s="1" t="s">
        <v>2032</v>
      </c>
      <c r="C1928" s="1">
        <f>1500.00</f>
        <v>1500</v>
      </c>
    </row>
    <row r="1929" spans="1:3">
      <c r="A1929" s="3" t="s">
        <v>2033</v>
      </c>
      <c r="B1929" s="1"/>
      <c r="C1929" s="1"/>
    </row>
    <row r="1930" spans="1:3">
      <c r="A1930" s="1" t="s">
        <v>2034</v>
      </c>
      <c r="B1930" s="1" t="s">
        <v>2034</v>
      </c>
      <c r="C1930" s="1">
        <f>500.00</f>
        <v>500</v>
      </c>
    </row>
    <row r="1931" spans="1:3">
      <c r="A1931" s="3" t="s">
        <v>2035</v>
      </c>
      <c r="B1931" s="1"/>
      <c r="C1931" s="1"/>
    </row>
    <row r="1932" spans="1:3">
      <c r="A1932" s="1" t="s">
        <v>2036</v>
      </c>
      <c r="B1932" s="1" t="s">
        <v>2036</v>
      </c>
      <c r="C1932" s="1">
        <f>800.00</f>
        <v>800</v>
      </c>
    </row>
    <row r="1933" spans="1:3">
      <c r="A1933" s="3" t="s">
        <v>2037</v>
      </c>
      <c r="B1933" s="1"/>
      <c r="C1933" s="1"/>
    </row>
    <row r="1934" spans="1:3">
      <c r="A1934" s="1" t="s">
        <v>2038</v>
      </c>
      <c r="B1934" s="1" t="s">
        <v>2038</v>
      </c>
      <c r="C1934" s="1">
        <f>300.00</f>
        <v>300</v>
      </c>
    </row>
    <row r="1935" spans="1:3">
      <c r="A1935" s="3" t="s">
        <v>2039</v>
      </c>
      <c r="B1935" s="1"/>
      <c r="C1935" s="1"/>
    </row>
    <row r="1936" spans="1:3">
      <c r="A1936" s="1" t="s">
        <v>2040</v>
      </c>
      <c r="B1936" s="1" t="s">
        <v>2040</v>
      </c>
      <c r="C1936" s="1">
        <f>500.00</f>
        <v>500</v>
      </c>
    </row>
    <row r="1937" spans="1:3">
      <c r="A1937" s="3" t="s">
        <v>2041</v>
      </c>
      <c r="B1937" s="1"/>
      <c r="C1937" s="1"/>
    </row>
    <row r="1938" spans="1:3">
      <c r="A1938" s="1" t="s">
        <v>2042</v>
      </c>
      <c r="B1938" s="1" t="s">
        <v>2042</v>
      </c>
      <c r="C1938" s="1">
        <f>2540.00</f>
        <v>2540</v>
      </c>
    </row>
    <row r="1939" spans="1:3">
      <c r="A1939" s="1" t="s">
        <v>2043</v>
      </c>
      <c r="B1939" s="1" t="s">
        <v>2043</v>
      </c>
      <c r="C1939" s="1">
        <f>2995.00</f>
        <v>2995</v>
      </c>
    </row>
    <row r="1940" spans="1:3">
      <c r="A1940" s="1" t="s">
        <v>2044</v>
      </c>
      <c r="B1940" s="1" t="s">
        <v>2044</v>
      </c>
      <c r="C1940" s="1">
        <f>3534.00</f>
        <v>3534</v>
      </c>
    </row>
    <row r="1941" spans="1:3">
      <c r="A1941" s="1" t="s">
        <v>2045</v>
      </c>
      <c r="B1941" s="1" t="s">
        <v>2045</v>
      </c>
      <c r="C1941" s="1">
        <f>4368.00</f>
        <v>4368</v>
      </c>
    </row>
    <row r="1942" spans="1:3">
      <c r="A1942" s="1" t="s">
        <v>2046</v>
      </c>
      <c r="B1942" s="1" t="s">
        <v>2046</v>
      </c>
      <c r="C1942" s="1">
        <f>5717.00</f>
        <v>5717</v>
      </c>
    </row>
    <row r="1943" spans="1:3">
      <c r="A1943" s="1" t="s">
        <v>2047</v>
      </c>
      <c r="B1943" s="1" t="s">
        <v>2047</v>
      </c>
      <c r="C1943" s="1">
        <f>7627.00</f>
        <v>7627</v>
      </c>
    </row>
    <row r="1944" spans="1:3">
      <c r="A1944" s="1" t="s">
        <v>2048</v>
      </c>
      <c r="B1944" s="1" t="s">
        <v>2048</v>
      </c>
      <c r="C1944" s="1">
        <f>3000.00</f>
        <v>3000</v>
      </c>
    </row>
    <row r="1945" spans="1:3">
      <c r="A1945" s="1" t="s">
        <v>2049</v>
      </c>
      <c r="B1945" s="1" t="s">
        <v>2049</v>
      </c>
      <c r="C1945" s="1">
        <f>3000.00</f>
        <v>3000</v>
      </c>
    </row>
    <row r="1946" spans="1:3">
      <c r="A1946" s="1" t="s">
        <v>2050</v>
      </c>
      <c r="B1946" s="1" t="s">
        <v>2050</v>
      </c>
      <c r="C1946" s="1">
        <f>3500.00</f>
        <v>3500</v>
      </c>
    </row>
    <row r="1947" spans="1:3">
      <c r="A1947" s="1" t="s">
        <v>2051</v>
      </c>
      <c r="B1947" s="1" t="s">
        <v>2051</v>
      </c>
      <c r="C1947" s="1">
        <f>645.00</f>
        <v>645</v>
      </c>
    </row>
    <row r="1948" spans="1:3">
      <c r="A1948" s="1" t="s">
        <v>2052</v>
      </c>
      <c r="B1948" s="1" t="s">
        <v>2052</v>
      </c>
      <c r="C1948" s="1">
        <f>1200.00</f>
        <v>1200</v>
      </c>
    </row>
    <row r="1949" spans="1:3">
      <c r="A1949" s="1" t="s">
        <v>2053</v>
      </c>
      <c r="B1949" s="1" t="s">
        <v>2053</v>
      </c>
      <c r="C1949" s="1">
        <f>3500.00</f>
        <v>3500</v>
      </c>
    </row>
    <row r="1950" spans="1:3">
      <c r="A1950" s="3" t="s">
        <v>2054</v>
      </c>
      <c r="B1950" s="1"/>
      <c r="C1950" s="1"/>
    </row>
    <row r="1951" spans="1:3">
      <c r="A1951" s="1" t="s">
        <v>2055</v>
      </c>
      <c r="B1951" s="1" t="s">
        <v>2055</v>
      </c>
      <c r="C1951" s="1">
        <f>100.00</f>
        <v>100</v>
      </c>
    </row>
    <row r="1952" spans="1:3">
      <c r="A1952" s="1" t="s">
        <v>2056</v>
      </c>
      <c r="B1952" s="1" t="s">
        <v>2056</v>
      </c>
      <c r="C1952" s="1" t="s">
        <v>15</v>
      </c>
    </row>
    <row r="1953" spans="1:3">
      <c r="A1953" s="1" t="s">
        <v>2057</v>
      </c>
      <c r="B1953" s="1" t="s">
        <v>2057</v>
      </c>
      <c r="C1953" s="1" t="s">
        <v>15</v>
      </c>
    </row>
    <row r="1954" spans="1:3">
      <c r="A1954" s="3" t="s">
        <v>2058</v>
      </c>
      <c r="B1954" s="1"/>
      <c r="C1954" s="1"/>
    </row>
    <row r="1955" spans="1:3">
      <c r="A1955" s="1" t="s">
        <v>2059</v>
      </c>
      <c r="B1955" s="1" t="s">
        <v>2059</v>
      </c>
      <c r="C1955" s="1">
        <f>7600.00</f>
        <v>7600</v>
      </c>
    </row>
    <row r="1956" spans="1:3">
      <c r="A1956" s="1" t="s">
        <v>2060</v>
      </c>
      <c r="B1956" s="1" t="s">
        <v>2060</v>
      </c>
      <c r="C1956" s="1">
        <f>12130.00</f>
        <v>12130</v>
      </c>
    </row>
    <row r="1957" spans="1:3">
      <c r="A1957" s="1" t="s">
        <v>2061</v>
      </c>
      <c r="B1957" s="1" t="s">
        <v>2061</v>
      </c>
      <c r="C1957" s="1">
        <f>44390.00</f>
        <v>44390</v>
      </c>
    </row>
    <row r="1958" spans="1:3">
      <c r="A1958" s="1" t="s">
        <v>2062</v>
      </c>
      <c r="B1958" s="1" t="s">
        <v>2062</v>
      </c>
      <c r="C1958" s="1">
        <f>22230.00</f>
        <v>22230</v>
      </c>
    </row>
    <row r="1959" spans="1:3">
      <c r="A1959" s="1" t="s">
        <v>2063</v>
      </c>
      <c r="B1959" s="1" t="s">
        <v>2063</v>
      </c>
      <c r="C1959" s="1">
        <f>22230.00</f>
        <v>22230</v>
      </c>
    </row>
    <row r="1960" spans="1:3">
      <c r="A1960" s="1" t="s">
        <v>2064</v>
      </c>
      <c r="B1960" s="1" t="s">
        <v>2064</v>
      </c>
      <c r="C1960" s="1">
        <f>810.00</f>
        <v>810</v>
      </c>
    </row>
    <row r="1961" spans="1:3">
      <c r="A1961" s="1" t="s">
        <v>2065</v>
      </c>
      <c r="B1961" s="1" t="s">
        <v>2065</v>
      </c>
      <c r="C1961" s="1">
        <f>5590.00</f>
        <v>5590</v>
      </c>
    </row>
    <row r="1962" spans="1:3">
      <c r="A1962" s="1" t="s">
        <v>2066</v>
      </c>
      <c r="B1962" s="1" t="s">
        <v>2066</v>
      </c>
      <c r="C1962" s="1">
        <f>8110.00</f>
        <v>8110</v>
      </c>
    </row>
    <row r="1963" spans="1:3">
      <c r="A1963" s="1" t="s">
        <v>2067</v>
      </c>
      <c r="B1963" s="1" t="s">
        <v>2067</v>
      </c>
      <c r="C1963" s="1">
        <f>1380.00</f>
        <v>1380</v>
      </c>
    </row>
    <row r="1964" spans="1:3">
      <c r="A1964" s="1" t="s">
        <v>2068</v>
      </c>
      <c r="B1964" s="1" t="s">
        <v>2068</v>
      </c>
      <c r="C1964" s="1">
        <f>1380.00</f>
        <v>1380</v>
      </c>
    </row>
    <row r="1965" spans="1:3">
      <c r="A1965" s="1" t="s">
        <v>2069</v>
      </c>
      <c r="B1965" s="1" t="s">
        <v>2069</v>
      </c>
      <c r="C1965" s="1">
        <f>21221.00</f>
        <v>21221</v>
      </c>
    </row>
    <row r="1966" spans="1:3">
      <c r="A1966" s="1" t="s">
        <v>2070</v>
      </c>
      <c r="B1966" s="1" t="s">
        <v>2070</v>
      </c>
      <c r="C1966" s="1" t="s">
        <v>15</v>
      </c>
    </row>
    <row r="1967" spans="1:3">
      <c r="A1967" s="1" t="s">
        <v>2071</v>
      </c>
      <c r="B1967" s="1" t="s">
        <v>2071</v>
      </c>
      <c r="C1967" s="1" t="s">
        <v>15</v>
      </c>
    </row>
    <row r="1968" spans="1:3">
      <c r="A1968" s="1" t="s">
        <v>2072</v>
      </c>
      <c r="B1968" s="1" t="s">
        <v>2072</v>
      </c>
      <c r="C1968" s="1" t="s">
        <v>15</v>
      </c>
    </row>
    <row r="1969" spans="1:3">
      <c r="A1969" s="3" t="s">
        <v>2073</v>
      </c>
      <c r="B1969" s="1"/>
      <c r="C1969" s="1"/>
    </row>
    <row r="1970" spans="1:3">
      <c r="A1970" s="1" t="s">
        <v>2074</v>
      </c>
      <c r="B1970" s="1" t="s">
        <v>2074</v>
      </c>
      <c r="C1970" s="1">
        <f>395.00</f>
        <v>395</v>
      </c>
    </row>
    <row r="1971" spans="1:3">
      <c r="A1971" s="1" t="s">
        <v>2075</v>
      </c>
      <c r="B1971" s="1" t="s">
        <v>2075</v>
      </c>
      <c r="C1971" s="1">
        <f>50.00</f>
        <v>50</v>
      </c>
    </row>
    <row r="1972" spans="1:3">
      <c r="A1972" s="1" t="s">
        <v>2076</v>
      </c>
      <c r="B1972" s="1" t="s">
        <v>2076</v>
      </c>
      <c r="C1972" s="1">
        <f>140.00</f>
        <v>140</v>
      </c>
    </row>
    <row r="1973" spans="1:3">
      <c r="A1973" s="1" t="s">
        <v>2077</v>
      </c>
      <c r="B1973" s="1" t="s">
        <v>2077</v>
      </c>
      <c r="C1973" s="1">
        <f>4050.00</f>
        <v>4050</v>
      </c>
    </row>
    <row r="1974" spans="1:3">
      <c r="A1974" s="1" t="s">
        <v>2078</v>
      </c>
      <c r="B1974" s="1" t="s">
        <v>2078</v>
      </c>
      <c r="C1974" s="1">
        <f>2400.00</f>
        <v>2400</v>
      </c>
    </row>
    <row r="1975" spans="1:3">
      <c r="A1975" s="1" t="s">
        <v>2079</v>
      </c>
      <c r="B1975" s="1" t="s">
        <v>2079</v>
      </c>
      <c r="C1975" s="1">
        <f>5200.00</f>
        <v>5200</v>
      </c>
    </row>
    <row r="1976" spans="1:3">
      <c r="A1976" s="1" t="s">
        <v>2080</v>
      </c>
      <c r="B1976" s="1" t="s">
        <v>2080</v>
      </c>
      <c r="C1976" s="1">
        <f>2620.00</f>
        <v>2620</v>
      </c>
    </row>
    <row r="1977" spans="1:3">
      <c r="A1977" s="1" t="s">
        <v>2081</v>
      </c>
      <c r="B1977" s="1" t="s">
        <v>2081</v>
      </c>
      <c r="C1977" s="1">
        <f>6910.00</f>
        <v>6910</v>
      </c>
    </row>
    <row r="1978" spans="1:3">
      <c r="A1978" s="1" t="s">
        <v>2082</v>
      </c>
      <c r="B1978" s="1" t="s">
        <v>2082</v>
      </c>
      <c r="C1978" s="1">
        <f>230.00</f>
        <v>230</v>
      </c>
    </row>
    <row r="1979" spans="1:3">
      <c r="A1979" s="1" t="s">
        <v>2083</v>
      </c>
      <c r="B1979" s="1" t="s">
        <v>2083</v>
      </c>
      <c r="C1979" s="1">
        <f>11200.00</f>
        <v>11200</v>
      </c>
    </row>
    <row r="1980" spans="1:3">
      <c r="A1980" s="1" t="s">
        <v>2084</v>
      </c>
      <c r="B1980" s="1" t="s">
        <v>2084</v>
      </c>
      <c r="C1980" s="1">
        <f>3600.00</f>
        <v>3600</v>
      </c>
    </row>
    <row r="1981" spans="1:3">
      <c r="A1981" s="1" t="s">
        <v>2085</v>
      </c>
      <c r="B1981" s="1" t="s">
        <v>2085</v>
      </c>
      <c r="C1981" s="1">
        <f>890.00</f>
        <v>890</v>
      </c>
    </row>
    <row r="1982" spans="1:3">
      <c r="A1982" s="1" t="s">
        <v>2086</v>
      </c>
      <c r="B1982" s="1" t="s">
        <v>2086</v>
      </c>
      <c r="C1982" s="1">
        <f>230.00</f>
        <v>230</v>
      </c>
    </row>
    <row r="1983" spans="1:3">
      <c r="A1983" s="1" t="s">
        <v>2087</v>
      </c>
      <c r="B1983" s="1" t="s">
        <v>2087</v>
      </c>
      <c r="C1983" s="1">
        <f>210.00</f>
        <v>210</v>
      </c>
    </row>
    <row r="1984" spans="1:3">
      <c r="A1984" s="1" t="s">
        <v>2088</v>
      </c>
      <c r="B1984" s="1" t="s">
        <v>2088</v>
      </c>
      <c r="C1984" s="1">
        <f>252.00</f>
        <v>252</v>
      </c>
    </row>
    <row r="1985" spans="1:3">
      <c r="A1985" s="1" t="s">
        <v>2089</v>
      </c>
      <c r="B1985" s="1" t="s">
        <v>2089</v>
      </c>
      <c r="C1985" s="1">
        <f>5490.00</f>
        <v>5490</v>
      </c>
    </row>
    <row r="1986" spans="1:3">
      <c r="A1986" s="1" t="s">
        <v>2090</v>
      </c>
      <c r="B1986" s="1" t="s">
        <v>2090</v>
      </c>
      <c r="C1986" s="1">
        <f>2016.00</f>
        <v>2016</v>
      </c>
    </row>
    <row r="1987" spans="1:3">
      <c r="A1987" s="1" t="s">
        <v>2091</v>
      </c>
      <c r="B1987" s="1" t="s">
        <v>2091</v>
      </c>
      <c r="C1987" s="1">
        <f>1500.00</f>
        <v>1500</v>
      </c>
    </row>
    <row r="1988" spans="1:3">
      <c r="A1988" s="3" t="s">
        <v>2092</v>
      </c>
      <c r="B1988" s="1"/>
      <c r="C1988" s="1"/>
    </row>
    <row r="1989" spans="1:3">
      <c r="A1989" s="1" t="s">
        <v>2093</v>
      </c>
      <c r="B1989" s="1" t="s">
        <v>2093</v>
      </c>
      <c r="C1989" s="1">
        <f>3300.00</f>
        <v>3300</v>
      </c>
    </row>
    <row r="1990" spans="1:3">
      <c r="A1990" s="1" t="s">
        <v>2094</v>
      </c>
      <c r="B1990" s="1" t="s">
        <v>2094</v>
      </c>
      <c r="C1990" s="1">
        <f>10300.00</f>
        <v>10300</v>
      </c>
    </row>
    <row r="1991" spans="1:3">
      <c r="A1991" s="1" t="s">
        <v>2095</v>
      </c>
      <c r="B1991" s="1" t="s">
        <v>2095</v>
      </c>
      <c r="C1991" s="1">
        <f>230.00</f>
        <v>230</v>
      </c>
    </row>
    <row r="1992" spans="1:3">
      <c r="A1992" s="1" t="s">
        <v>2096</v>
      </c>
      <c r="B1992" s="1" t="s">
        <v>2096</v>
      </c>
      <c r="C1992" s="1">
        <f>11200.00</f>
        <v>11200</v>
      </c>
    </row>
    <row r="1993" spans="1:3">
      <c r="A1993" s="1" t="s">
        <v>2097</v>
      </c>
      <c r="B1993" s="1" t="s">
        <v>2097</v>
      </c>
      <c r="C1993" s="1">
        <f>3600.00</f>
        <v>3600</v>
      </c>
    </row>
    <row r="1994" spans="1:3">
      <c r="A1994" s="1" t="s">
        <v>2098</v>
      </c>
      <c r="B1994" s="1" t="s">
        <v>2098</v>
      </c>
      <c r="C1994" s="1">
        <f>890.00</f>
        <v>890</v>
      </c>
    </row>
    <row r="1995" spans="1:3">
      <c r="A1995" s="1" t="s">
        <v>2099</v>
      </c>
      <c r="B1995" s="1" t="s">
        <v>2099</v>
      </c>
      <c r="C1995" s="1">
        <f>230.00</f>
        <v>230</v>
      </c>
    </row>
    <row r="1996" spans="1:3">
      <c r="A1996" s="1" t="s">
        <v>2100</v>
      </c>
      <c r="B1996" s="1" t="s">
        <v>2100</v>
      </c>
      <c r="C1996" s="1">
        <f>215.00</f>
        <v>215</v>
      </c>
    </row>
    <row r="1997" spans="1:3">
      <c r="A1997" s="1" t="s">
        <v>2101</v>
      </c>
      <c r="B1997" s="1" t="s">
        <v>2101</v>
      </c>
      <c r="C1997" s="1">
        <f>5500.00</f>
        <v>5500</v>
      </c>
    </row>
    <row r="1998" spans="1:3">
      <c r="A1998" s="1" t="s">
        <v>2102</v>
      </c>
      <c r="B1998" s="1" t="s">
        <v>2102</v>
      </c>
      <c r="C1998" s="1">
        <f>2020.00</f>
        <v>2020</v>
      </c>
    </row>
    <row r="1999" spans="1:3">
      <c r="A1999" s="1" t="s">
        <v>2103</v>
      </c>
      <c r="B1999" s="1" t="s">
        <v>2103</v>
      </c>
      <c r="C1999" s="1">
        <f>2340.00</f>
        <v>2340</v>
      </c>
    </row>
    <row r="2000" spans="1:3">
      <c r="A2000" s="1" t="s">
        <v>2104</v>
      </c>
      <c r="B2000" s="1" t="s">
        <v>2104</v>
      </c>
      <c r="C2000" s="1">
        <f>2300.00</f>
        <v>2300</v>
      </c>
    </row>
    <row r="2001" spans="1:3">
      <c r="A2001" s="1" t="s">
        <v>2105</v>
      </c>
      <c r="B2001" s="1" t="s">
        <v>2105</v>
      </c>
      <c r="C2001" s="1">
        <f>230.00</f>
        <v>230</v>
      </c>
    </row>
    <row r="2002" spans="1:3">
      <c r="A2002" s="3" t="s">
        <v>2106</v>
      </c>
      <c r="B2002" s="1"/>
      <c r="C2002" s="1"/>
    </row>
    <row r="2003" spans="1:3">
      <c r="A2003" s="1" t="s">
        <v>2107</v>
      </c>
      <c r="B2003" s="1" t="s">
        <v>2107</v>
      </c>
      <c r="C2003" s="1">
        <f>4400.00</f>
        <v>4400</v>
      </c>
    </row>
    <row r="2004" spans="1:3">
      <c r="A2004" s="1" t="s">
        <v>2108</v>
      </c>
      <c r="B2004" s="1" t="s">
        <v>2108</v>
      </c>
      <c r="C2004" s="1">
        <f>10300.00</f>
        <v>10300</v>
      </c>
    </row>
    <row r="2005" spans="1:3">
      <c r="A2005" s="1" t="s">
        <v>2109</v>
      </c>
      <c r="B2005" s="1" t="s">
        <v>2109</v>
      </c>
      <c r="C2005" s="1">
        <f>230.00</f>
        <v>230</v>
      </c>
    </row>
    <row r="2006" spans="1:3">
      <c r="A2006" s="1" t="s">
        <v>2110</v>
      </c>
      <c r="B2006" s="1" t="s">
        <v>2110</v>
      </c>
      <c r="C2006" s="1">
        <f>11200.00</f>
        <v>11200</v>
      </c>
    </row>
    <row r="2007" spans="1:3">
      <c r="A2007" s="1" t="s">
        <v>2111</v>
      </c>
      <c r="B2007" s="1" t="s">
        <v>2111</v>
      </c>
      <c r="C2007" s="1">
        <f>252.00</f>
        <v>252</v>
      </c>
    </row>
    <row r="2008" spans="1:3">
      <c r="A2008" s="1" t="s">
        <v>2112</v>
      </c>
      <c r="B2008" s="1" t="s">
        <v>2112</v>
      </c>
      <c r="C2008" s="1">
        <f>210.00</f>
        <v>210</v>
      </c>
    </row>
    <row r="2009" spans="1:3">
      <c r="A2009" s="1" t="s">
        <v>2113</v>
      </c>
      <c r="B2009" s="1" t="s">
        <v>2113</v>
      </c>
      <c r="C2009" s="1">
        <f>252.00</f>
        <v>252</v>
      </c>
    </row>
    <row r="2010" spans="1:3">
      <c r="A2010" s="1" t="s">
        <v>2114</v>
      </c>
      <c r="B2010" s="1" t="s">
        <v>2114</v>
      </c>
      <c r="C2010" s="1">
        <f>5500.00</f>
        <v>5500</v>
      </c>
    </row>
    <row r="2011" spans="1:3">
      <c r="A2011" s="1" t="s">
        <v>2115</v>
      </c>
      <c r="B2011" s="1" t="s">
        <v>2115</v>
      </c>
      <c r="C2011" s="1">
        <f>3100.00</f>
        <v>3100</v>
      </c>
    </row>
    <row r="2012" spans="1:3">
      <c r="A2012" s="1" t="s">
        <v>2116</v>
      </c>
      <c r="B2012" s="1" t="s">
        <v>2116</v>
      </c>
      <c r="C2012" s="1">
        <f>2340.00</f>
        <v>2340</v>
      </c>
    </row>
    <row r="2013" spans="1:3">
      <c r="A2013" s="1" t="s">
        <v>2117</v>
      </c>
      <c r="B2013" s="1" t="s">
        <v>2117</v>
      </c>
      <c r="C2013" s="1">
        <f>610.00</f>
        <v>610</v>
      </c>
    </row>
    <row r="2014" spans="1:3">
      <c r="A2014" s="3" t="s">
        <v>2118</v>
      </c>
      <c r="B2014" s="1"/>
      <c r="C2014" s="1"/>
    </row>
    <row r="2015" spans="1:3">
      <c r="A2015" s="1" t="s">
        <v>2119</v>
      </c>
      <c r="B2015" s="1" t="s">
        <v>2119</v>
      </c>
      <c r="C2015" s="1">
        <f>11900.00</f>
        <v>11900</v>
      </c>
    </row>
    <row r="2016" spans="1:3">
      <c r="A2016" s="1" t="s">
        <v>2120</v>
      </c>
      <c r="B2016" s="1" t="s">
        <v>2120</v>
      </c>
      <c r="C2016" s="1">
        <f>8450.00</f>
        <v>8450</v>
      </c>
    </row>
    <row r="2017" spans="1:3">
      <c r="A2017" s="3" t="s">
        <v>2121</v>
      </c>
      <c r="B2017" s="1"/>
      <c r="C2017" s="1"/>
    </row>
    <row r="2018" spans="1:3">
      <c r="A2018" s="1" t="s">
        <v>2122</v>
      </c>
      <c r="B2018" s="1" t="s">
        <v>2122</v>
      </c>
      <c r="C2018" s="1">
        <f>155510.00</f>
        <v>155510</v>
      </c>
    </row>
    <row r="2019" spans="1:3">
      <c r="A2019" s="1" t="s">
        <v>2123</v>
      </c>
      <c r="B2019" s="1" t="s">
        <v>2123</v>
      </c>
      <c r="C2019" s="1">
        <f>138350.00</f>
        <v>138350</v>
      </c>
    </row>
    <row r="2020" spans="1:3">
      <c r="A2020" s="1" t="s">
        <v>2124</v>
      </c>
      <c r="B2020" s="1" t="s">
        <v>2124</v>
      </c>
      <c r="C2020" s="1">
        <f>168300.00</f>
        <v>168300</v>
      </c>
    </row>
    <row r="2021" spans="1:3">
      <c r="A2021" s="1" t="s">
        <v>2125</v>
      </c>
      <c r="B2021" s="1" t="s">
        <v>2125</v>
      </c>
      <c r="C2021" s="1">
        <f>185000.00</f>
        <v>185000</v>
      </c>
    </row>
    <row r="2022" spans="1:3">
      <c r="A2022" s="1" t="s">
        <v>2126</v>
      </c>
      <c r="B2022" s="1" t="s">
        <v>2126</v>
      </c>
      <c r="C2022" s="1">
        <f>315000.00</f>
        <v>315000</v>
      </c>
    </row>
    <row r="2023" spans="1:3">
      <c r="A2023" s="1" t="s">
        <v>2127</v>
      </c>
      <c r="B2023" s="1" t="s">
        <v>2127</v>
      </c>
      <c r="C2023" s="1">
        <f>440000.00</f>
        <v>440000</v>
      </c>
    </row>
    <row r="2024" spans="1:3">
      <c r="A2024" s="1" t="s">
        <v>2128</v>
      </c>
      <c r="B2024" s="1" t="s">
        <v>2128</v>
      </c>
      <c r="C2024" s="1">
        <f>168300.00</f>
        <v>168300</v>
      </c>
    </row>
    <row r="2025" spans="1:3">
      <c r="A2025" s="1" t="s">
        <v>2129</v>
      </c>
      <c r="B2025" s="1" t="s">
        <v>2129</v>
      </c>
      <c r="C2025" s="1">
        <f>185000.00</f>
        <v>185000</v>
      </c>
    </row>
    <row r="2026" spans="1:3">
      <c r="A2026" s="1" t="s">
        <v>2130</v>
      </c>
      <c r="B2026" s="1" t="s">
        <v>2130</v>
      </c>
      <c r="C2026" s="1">
        <f>255000.00</f>
        <v>255000</v>
      </c>
    </row>
    <row r="2027" spans="1:3">
      <c r="A2027" s="1" t="s">
        <v>2131</v>
      </c>
      <c r="B2027" s="1" t="s">
        <v>2131</v>
      </c>
      <c r="C2027" s="1">
        <f>455000.00</f>
        <v>455000</v>
      </c>
    </row>
    <row r="2028" spans="1:3">
      <c r="A2028" s="1" t="s">
        <v>2132</v>
      </c>
      <c r="B2028" s="1" t="s">
        <v>2132</v>
      </c>
      <c r="C2028" s="1">
        <f>130530.00</f>
        <v>130530</v>
      </c>
    </row>
    <row r="2029" spans="1:3">
      <c r="A2029" s="1" t="s">
        <v>2133</v>
      </c>
      <c r="B2029" s="1" t="s">
        <v>2133</v>
      </c>
      <c r="C2029" s="1">
        <f>136720.00</f>
        <v>136720</v>
      </c>
    </row>
    <row r="2030" spans="1:3">
      <c r="A2030" s="1" t="s">
        <v>2134</v>
      </c>
      <c r="B2030" s="1" t="s">
        <v>2134</v>
      </c>
      <c r="C2030" s="1">
        <f>187188.00</f>
        <v>187188</v>
      </c>
    </row>
    <row r="2031" spans="1:3">
      <c r="A2031" s="3" t="s">
        <v>2135</v>
      </c>
      <c r="B2031" s="1"/>
      <c r="C2031" s="1"/>
    </row>
    <row r="2032" spans="1:3">
      <c r="A2032" s="1" t="s">
        <v>2136</v>
      </c>
      <c r="B2032" s="1" t="s">
        <v>2136</v>
      </c>
      <c r="C2032" s="1">
        <f>2490.00</f>
        <v>2490</v>
      </c>
    </row>
    <row r="2033" spans="1:3">
      <c r="A2033" s="1" t="s">
        <v>2137</v>
      </c>
      <c r="B2033" s="1" t="s">
        <v>2137</v>
      </c>
      <c r="C2033" s="1">
        <f>2350.00</f>
        <v>2350</v>
      </c>
    </row>
    <row r="2034" spans="1:3">
      <c r="A2034" s="1" t="s">
        <v>2138</v>
      </c>
      <c r="B2034" s="1" t="s">
        <v>2138</v>
      </c>
      <c r="C2034" s="1">
        <f>3290.00</f>
        <v>3290</v>
      </c>
    </row>
    <row r="2035" spans="1:3">
      <c r="A2035" s="3" t="s">
        <v>2139</v>
      </c>
      <c r="B2035" s="1"/>
      <c r="C2035" s="1"/>
    </row>
    <row r="2036" spans="1:3">
      <c r="A2036" s="1" t="s">
        <v>2140</v>
      </c>
      <c r="B2036" s="1" t="s">
        <v>2140</v>
      </c>
      <c r="C2036" s="1">
        <f>2300.00</f>
        <v>2300</v>
      </c>
    </row>
    <row r="2037" spans="1:3">
      <c r="A2037" s="1" t="s">
        <v>2141</v>
      </c>
      <c r="B2037" s="1" t="s">
        <v>2141</v>
      </c>
      <c r="C2037" s="1">
        <f>2300.00</f>
        <v>2300</v>
      </c>
    </row>
    <row r="2038" spans="1:3">
      <c r="A2038" s="1" t="s">
        <v>2142</v>
      </c>
      <c r="B2038" s="1" t="s">
        <v>2142</v>
      </c>
      <c r="C2038" s="1">
        <f>3700.00</f>
        <v>3700</v>
      </c>
    </row>
    <row r="2039" spans="1:3">
      <c r="A2039" s="1" t="s">
        <v>2143</v>
      </c>
      <c r="B2039" s="1" t="s">
        <v>2143</v>
      </c>
      <c r="C2039" s="1">
        <f>1820.00</f>
        <v>1820</v>
      </c>
    </row>
    <row r="2040" spans="1:3">
      <c r="A2040" s="1" t="s">
        <v>2144</v>
      </c>
      <c r="B2040" s="1" t="s">
        <v>2144</v>
      </c>
      <c r="C2040" s="1">
        <f>2500.00</f>
        <v>2500</v>
      </c>
    </row>
    <row r="2041" spans="1:3">
      <c r="A2041" s="1" t="s">
        <v>2145</v>
      </c>
      <c r="B2041" s="1" t="s">
        <v>2145</v>
      </c>
      <c r="C2041" s="1">
        <f>3700.00</f>
        <v>3700</v>
      </c>
    </row>
    <row r="2042" spans="1:3">
      <c r="A2042" s="1" t="s">
        <v>2146</v>
      </c>
      <c r="B2042" s="1" t="s">
        <v>2146</v>
      </c>
      <c r="C2042" s="1">
        <f>3500.00</f>
        <v>3500</v>
      </c>
    </row>
    <row r="2043" spans="1:3">
      <c r="A2043" s="1" t="s">
        <v>2147</v>
      </c>
      <c r="B2043" s="1" t="s">
        <v>2147</v>
      </c>
      <c r="C2043" s="1">
        <f>3700.00</f>
        <v>3700</v>
      </c>
    </row>
    <row r="2044" spans="1:3">
      <c r="A2044" s="1" t="s">
        <v>2148</v>
      </c>
      <c r="B2044" s="1" t="s">
        <v>2148</v>
      </c>
      <c r="C2044" s="1">
        <f>3500.00</f>
        <v>3500</v>
      </c>
    </row>
    <row r="2045" spans="1:3">
      <c r="A2045" s="1" t="s">
        <v>2149</v>
      </c>
      <c r="B2045" s="1" t="s">
        <v>2149</v>
      </c>
      <c r="C2045" s="1">
        <f>3500.00</f>
        <v>3500</v>
      </c>
    </row>
    <row r="2046" spans="1:3">
      <c r="A2046" s="1" t="s">
        <v>2150</v>
      </c>
      <c r="B2046" s="1" t="s">
        <v>2150</v>
      </c>
      <c r="C2046" s="1">
        <f>3500.00</f>
        <v>3500</v>
      </c>
    </row>
    <row r="2047" spans="1:3">
      <c r="A2047" s="1" t="s">
        <v>2151</v>
      </c>
      <c r="B2047" s="1" t="s">
        <v>2151</v>
      </c>
      <c r="C2047" s="1">
        <f>3500.00</f>
        <v>3500</v>
      </c>
    </row>
    <row r="2048" spans="1:3">
      <c r="A2048" s="1" t="s">
        <v>2152</v>
      </c>
      <c r="B2048" s="1" t="s">
        <v>2152</v>
      </c>
      <c r="C2048" s="1">
        <f>3700.00</f>
        <v>3700</v>
      </c>
    </row>
    <row r="2049" spans="1:3">
      <c r="A2049" s="1" t="s">
        <v>2153</v>
      </c>
      <c r="B2049" s="1" t="s">
        <v>2153</v>
      </c>
      <c r="C2049" s="1">
        <f>7200.00</f>
        <v>7200</v>
      </c>
    </row>
    <row r="2050" spans="1:3">
      <c r="A2050" s="1" t="s">
        <v>2154</v>
      </c>
      <c r="B2050" s="1" t="s">
        <v>2154</v>
      </c>
      <c r="C2050" s="1">
        <f>7400.00</f>
        <v>7400</v>
      </c>
    </row>
    <row r="2051" spans="1:3">
      <c r="A2051" s="1" t="s">
        <v>2155</v>
      </c>
      <c r="B2051" s="1" t="s">
        <v>2155</v>
      </c>
      <c r="C2051" s="1">
        <f>3500.00</f>
        <v>3500</v>
      </c>
    </row>
    <row r="2052" spans="1:3">
      <c r="A2052" s="1" t="s">
        <v>2156</v>
      </c>
      <c r="B2052" s="1" t="s">
        <v>2156</v>
      </c>
      <c r="C2052" s="1">
        <f>3500.00</f>
        <v>3500</v>
      </c>
    </row>
    <row r="2053" spans="1:3">
      <c r="A2053" s="1" t="s">
        <v>2157</v>
      </c>
      <c r="B2053" s="1" t="s">
        <v>2157</v>
      </c>
      <c r="C2053" s="1">
        <f>3700.00</f>
        <v>3700</v>
      </c>
    </row>
    <row r="2054" spans="1:3">
      <c r="A2054" s="1" t="s">
        <v>2158</v>
      </c>
      <c r="B2054" s="1" t="s">
        <v>2158</v>
      </c>
      <c r="C2054" s="1">
        <f>3800.00</f>
        <v>3800</v>
      </c>
    </row>
    <row r="2055" spans="1:3">
      <c r="A2055" s="1" t="s">
        <v>2159</v>
      </c>
      <c r="B2055" s="1" t="s">
        <v>2159</v>
      </c>
      <c r="C2055" s="1">
        <f>3500.00</f>
        <v>3500</v>
      </c>
    </row>
    <row r="2056" spans="1:3">
      <c r="A2056" s="1" t="s">
        <v>2160</v>
      </c>
      <c r="B2056" s="1" t="s">
        <v>2160</v>
      </c>
      <c r="C2056" s="1">
        <f>2530.00</f>
        <v>2530</v>
      </c>
    </row>
    <row r="2057" spans="1:3">
      <c r="A2057" s="1" t="s">
        <v>2161</v>
      </c>
      <c r="B2057" s="1" t="s">
        <v>2161</v>
      </c>
      <c r="C2057" s="1">
        <f>8000.00</f>
        <v>8000</v>
      </c>
    </row>
    <row r="2058" spans="1:3">
      <c r="A2058" s="1" t="s">
        <v>2162</v>
      </c>
      <c r="B2058" s="1" t="s">
        <v>2162</v>
      </c>
      <c r="C2058" s="1">
        <f>1500.00</f>
        <v>1500</v>
      </c>
    </row>
    <row r="2059" spans="1:3">
      <c r="A2059" s="1" t="s">
        <v>2163</v>
      </c>
      <c r="B2059" s="1" t="s">
        <v>2163</v>
      </c>
      <c r="C2059" s="1">
        <f>3850.00</f>
        <v>3850</v>
      </c>
    </row>
    <row r="2060" spans="1:3">
      <c r="A2060" s="3" t="s">
        <v>2164</v>
      </c>
      <c r="B2060" s="1"/>
      <c r="C2060" s="1"/>
    </row>
    <row r="2061" spans="1:3">
      <c r="A2061" s="1" t="s">
        <v>2165</v>
      </c>
      <c r="B2061" s="1" t="s">
        <v>2165</v>
      </c>
      <c r="C2061" s="1">
        <f>30.00</f>
        <v>30</v>
      </c>
    </row>
    <row r="2062" spans="1:3">
      <c r="A2062" s="1" t="s">
        <v>2166</v>
      </c>
      <c r="B2062" s="1" t="s">
        <v>2166</v>
      </c>
      <c r="C2062" s="1">
        <f>730.00</f>
        <v>730</v>
      </c>
    </row>
    <row r="2063" spans="1:3">
      <c r="A2063" s="1" t="s">
        <v>2167</v>
      </c>
      <c r="B2063" s="1" t="s">
        <v>2167</v>
      </c>
      <c r="C2063" s="1">
        <f>20.00</f>
        <v>20</v>
      </c>
    </row>
    <row r="2064" spans="1:3">
      <c r="A2064" s="1" t="s">
        <v>2168</v>
      </c>
      <c r="B2064" s="1" t="s">
        <v>2168</v>
      </c>
      <c r="C2064" s="1">
        <f>50.00</f>
        <v>50</v>
      </c>
    </row>
    <row r="2065" spans="1:3">
      <c r="A2065" s="1" t="s">
        <v>2169</v>
      </c>
      <c r="B2065" s="1" t="s">
        <v>2169</v>
      </c>
      <c r="C2065" s="1">
        <f>10.00</f>
        <v>10</v>
      </c>
    </row>
    <row r="2066" spans="1:3">
      <c r="A2066" s="1" t="s">
        <v>2170</v>
      </c>
      <c r="B2066" s="1" t="s">
        <v>2170</v>
      </c>
      <c r="C2066" s="1">
        <f>320.00</f>
        <v>320</v>
      </c>
    </row>
    <row r="2067" spans="1:3">
      <c r="A2067" s="3" t="s">
        <v>2171</v>
      </c>
      <c r="B2067" s="1"/>
      <c r="C2067" s="1"/>
    </row>
    <row r="2068" spans="1:3">
      <c r="A2068" s="1" t="s">
        <v>2172</v>
      </c>
      <c r="B2068" s="1" t="s">
        <v>2172</v>
      </c>
      <c r="C2068" s="1">
        <f>61720.00</f>
        <v>61720</v>
      </c>
    </row>
    <row r="2069" spans="1:3">
      <c r="A2069" s="1" t="s">
        <v>2173</v>
      </c>
      <c r="B2069" s="1" t="s">
        <v>2173</v>
      </c>
      <c r="C2069" s="1">
        <f>45800.00</f>
        <v>45800</v>
      </c>
    </row>
    <row r="2070" spans="1:3">
      <c r="A2070" s="1" t="s">
        <v>2174</v>
      </c>
      <c r="B2070" s="1" t="s">
        <v>2174</v>
      </c>
      <c r="C2070" s="1">
        <f>45470.00</f>
        <v>45470</v>
      </c>
    </row>
    <row r="2071" spans="1:3">
      <c r="A2071" s="1" t="s">
        <v>2175</v>
      </c>
      <c r="B2071" s="1" t="s">
        <v>2175</v>
      </c>
      <c r="C2071" s="1">
        <f>263500.00</f>
        <v>263500</v>
      </c>
    </row>
    <row r="2072" spans="1:3">
      <c r="A2072" s="1" t="s">
        <v>2176</v>
      </c>
      <c r="B2072" s="1" t="s">
        <v>2176</v>
      </c>
      <c r="C2072" s="1">
        <f>133200.00</f>
        <v>133200</v>
      </c>
    </row>
    <row r="2073" spans="1:3">
      <c r="A2073" s="1" t="s">
        <v>2177</v>
      </c>
      <c r="B2073" s="1" t="s">
        <v>2177</v>
      </c>
      <c r="C2073" s="1">
        <f>595000.00</f>
        <v>595000</v>
      </c>
    </row>
    <row r="2074" spans="1:3">
      <c r="A2074" s="1" t="s">
        <v>2178</v>
      </c>
      <c r="B2074" s="1" t="s">
        <v>2178</v>
      </c>
      <c r="C2074" s="1">
        <f>622000.00</f>
        <v>622000</v>
      </c>
    </row>
    <row r="2075" spans="1:3">
      <c r="A2075" s="1" t="s">
        <v>2179</v>
      </c>
      <c r="B2075" s="1" t="s">
        <v>2179</v>
      </c>
      <c r="C2075" s="1">
        <f>75300.00</f>
        <v>75300</v>
      </c>
    </row>
    <row r="2076" spans="1:3">
      <c r="A2076" s="1" t="s">
        <v>2180</v>
      </c>
      <c r="B2076" s="1" t="s">
        <v>2180</v>
      </c>
      <c r="C2076" s="1">
        <f>86400.00</f>
        <v>86400</v>
      </c>
    </row>
    <row r="2077" spans="1:3">
      <c r="A2077" s="1" t="s">
        <v>2181</v>
      </c>
      <c r="B2077" s="1" t="s">
        <v>2181</v>
      </c>
      <c r="C2077" s="1">
        <f>55200.00</f>
        <v>55200</v>
      </c>
    </row>
    <row r="2078" spans="1:3">
      <c r="A2078" s="1" t="s">
        <v>2182</v>
      </c>
      <c r="B2078" s="1" t="s">
        <v>2182</v>
      </c>
      <c r="C2078" s="1">
        <f>65720.00</f>
        <v>65720</v>
      </c>
    </row>
    <row r="2079" spans="1:3">
      <c r="A2079" s="1" t="s">
        <v>2183</v>
      </c>
      <c r="B2079" s="1" t="s">
        <v>2183</v>
      </c>
      <c r="C2079" s="1">
        <f>39180.00</f>
        <v>39180</v>
      </c>
    </row>
    <row r="2080" spans="1:3">
      <c r="A2080" s="1" t="s">
        <v>2184</v>
      </c>
      <c r="B2080" s="1" t="s">
        <v>2184</v>
      </c>
      <c r="C2080" s="1">
        <f>53000.00</f>
        <v>53000</v>
      </c>
    </row>
    <row r="2081" spans="1:3">
      <c r="A2081" s="3" t="s">
        <v>2185</v>
      </c>
      <c r="B2081" s="1"/>
      <c r="C2081" s="1"/>
    </row>
    <row r="2082" spans="1:3">
      <c r="A2082" s="1" t="s">
        <v>2186</v>
      </c>
      <c r="B2082" s="1" t="s">
        <v>2186</v>
      </c>
      <c r="C2082" s="1">
        <f>138000.00</f>
        <v>138000</v>
      </c>
    </row>
    <row r="2083" spans="1:3">
      <c r="A2083" s="3" t="s">
        <v>2187</v>
      </c>
      <c r="B2083" s="1"/>
      <c r="C2083" s="1"/>
    </row>
    <row r="2084" spans="1:3">
      <c r="A2084" s="1" t="s">
        <v>2188</v>
      </c>
      <c r="B2084" s="1" t="s">
        <v>2188</v>
      </c>
      <c r="C2084" s="1">
        <f>330000.00</f>
        <v>330000</v>
      </c>
    </row>
    <row r="2085" spans="1:3">
      <c r="A2085" s="1" t="s">
        <v>2189</v>
      </c>
      <c r="B2085" s="1" t="s">
        <v>2189</v>
      </c>
      <c r="C2085" s="1">
        <f>250000.00</f>
        <v>250000</v>
      </c>
    </row>
    <row r="2086" spans="1:3">
      <c r="A2086" s="1" t="s">
        <v>2190</v>
      </c>
      <c r="B2086" s="1" t="s">
        <v>2190</v>
      </c>
      <c r="C2086" s="1">
        <f>320000.00</f>
        <v>320000</v>
      </c>
    </row>
    <row r="2087" spans="1:3">
      <c r="A2087" s="1" t="s">
        <v>2191</v>
      </c>
      <c r="B2087" s="1" t="s">
        <v>2191</v>
      </c>
      <c r="C2087" s="1">
        <f>320000.00</f>
        <v>320000</v>
      </c>
    </row>
    <row r="2088" spans="1:3">
      <c r="A2088" s="1" t="s">
        <v>2192</v>
      </c>
      <c r="B2088" s="1" t="s">
        <v>2192</v>
      </c>
      <c r="C2088" s="1">
        <f>190000.00</f>
        <v>190000</v>
      </c>
    </row>
    <row r="2089" spans="1:3">
      <c r="A2089" s="1" t="s">
        <v>2193</v>
      </c>
      <c r="B2089" s="1" t="s">
        <v>2193</v>
      </c>
      <c r="C2089" s="1">
        <f>900000.00</f>
        <v>900000</v>
      </c>
    </row>
    <row r="2090" spans="1:3">
      <c r="A2090" s="1" t="s">
        <v>2194</v>
      </c>
      <c r="B2090" s="1" t="s">
        <v>2194</v>
      </c>
      <c r="C2090" s="1">
        <f>200000.00</f>
        <v>200000</v>
      </c>
    </row>
    <row r="2091" spans="1:3">
      <c r="A2091" s="3" t="s">
        <v>2195</v>
      </c>
      <c r="B2091" s="1"/>
      <c r="C2091" s="1"/>
    </row>
    <row r="2092" spans="1:3">
      <c r="A2092" s="1" t="s">
        <v>2196</v>
      </c>
      <c r="B2092" s="1" t="s">
        <v>2196</v>
      </c>
      <c r="C2092" s="1">
        <f>280000.00</f>
        <v>280000</v>
      </c>
    </row>
    <row r="2093" spans="1:3">
      <c r="A2093" s="3" t="s">
        <v>2197</v>
      </c>
      <c r="B2093" s="1"/>
      <c r="C2093" s="1"/>
    </row>
    <row r="2094" spans="1:3">
      <c r="A2094" s="1" t="s">
        <v>2198</v>
      </c>
      <c r="B2094" s="1" t="s">
        <v>2198</v>
      </c>
      <c r="C2094" s="1">
        <f>15590.00</f>
        <v>15590</v>
      </c>
    </row>
    <row r="2095" spans="1:3">
      <c r="A2095" s="1" t="s">
        <v>2199</v>
      </c>
      <c r="B2095" s="1" t="s">
        <v>2199</v>
      </c>
      <c r="C2095" s="1">
        <f>33990.00</f>
        <v>33990</v>
      </c>
    </row>
    <row r="2096" spans="1:3">
      <c r="A2096" s="1" t="s">
        <v>2200</v>
      </c>
      <c r="B2096" s="1" t="s">
        <v>2200</v>
      </c>
      <c r="C2096" s="1">
        <f>146990.00</f>
        <v>146990</v>
      </c>
    </row>
    <row r="2097" spans="1:3">
      <c r="A2097" s="1" t="s">
        <v>2201</v>
      </c>
      <c r="B2097" s="1" t="s">
        <v>2201</v>
      </c>
      <c r="C2097" s="1" t="s">
        <v>15</v>
      </c>
    </row>
    <row r="2098" spans="1:3">
      <c r="A2098" s="1" t="s">
        <v>2202</v>
      </c>
      <c r="B2098" s="1" t="s">
        <v>2202</v>
      </c>
      <c r="C2098" s="1">
        <f>82990.00</f>
        <v>82990</v>
      </c>
    </row>
    <row r="2099" spans="1:3">
      <c r="A2099" s="1" t="s">
        <v>2203</v>
      </c>
      <c r="B2099" s="1" t="s">
        <v>2203</v>
      </c>
      <c r="C2099" s="1">
        <f>115990.00</f>
        <v>115990</v>
      </c>
    </row>
    <row r="2100" spans="1:3">
      <c r="A2100" s="1" t="s">
        <v>2204</v>
      </c>
      <c r="B2100" s="1" t="s">
        <v>2204</v>
      </c>
      <c r="C2100" s="1">
        <f>20590.00</f>
        <v>20590</v>
      </c>
    </row>
    <row r="2101" spans="1:3">
      <c r="A2101" s="1" t="s">
        <v>2205</v>
      </c>
      <c r="B2101" s="1" t="s">
        <v>2205</v>
      </c>
      <c r="C2101" s="1" t="s">
        <v>15</v>
      </c>
    </row>
    <row r="2102" spans="1:3">
      <c r="A2102" s="3" t="s">
        <v>2206</v>
      </c>
      <c r="B2102" s="1"/>
      <c r="C2102" s="1"/>
    </row>
    <row r="2103" spans="1:3">
      <c r="A2103" s="1" t="s">
        <v>2207</v>
      </c>
      <c r="B2103" s="1" t="s">
        <v>2207</v>
      </c>
      <c r="C2103" s="1">
        <f>30900.00</f>
        <v>30900</v>
      </c>
    </row>
    <row r="2104" spans="1:3">
      <c r="A2104" s="1" t="s">
        <v>2208</v>
      </c>
      <c r="B2104" s="1" t="s">
        <v>2208</v>
      </c>
      <c r="C2104" s="1">
        <f>31500.00</f>
        <v>31500</v>
      </c>
    </row>
    <row r="2105" spans="1:3">
      <c r="A2105" s="1" t="s">
        <v>2209</v>
      </c>
      <c r="B2105" s="1" t="s">
        <v>2209</v>
      </c>
      <c r="C2105" s="1">
        <f>30200.00</f>
        <v>30200</v>
      </c>
    </row>
    <row r="2106" spans="1:3">
      <c r="A2106" s="1" t="s">
        <v>2210</v>
      </c>
      <c r="B2106" s="1" t="s">
        <v>2210</v>
      </c>
      <c r="C2106" s="1">
        <f>34000.00</f>
        <v>34000</v>
      </c>
    </row>
    <row r="2107" spans="1:3">
      <c r="A2107" s="1" t="s">
        <v>2211</v>
      </c>
      <c r="B2107" s="1" t="s">
        <v>2211</v>
      </c>
      <c r="C2107" s="1">
        <f>5100.00</f>
        <v>5100</v>
      </c>
    </row>
    <row r="2108" spans="1:3">
      <c r="A2108" s="1" t="s">
        <v>2212</v>
      </c>
      <c r="B2108" s="1" t="s">
        <v>2212</v>
      </c>
      <c r="C2108" s="1">
        <f>9200.00</f>
        <v>9200</v>
      </c>
    </row>
    <row r="2109" spans="1:3">
      <c r="A2109" s="1" t="s">
        <v>2213</v>
      </c>
      <c r="B2109" s="1" t="s">
        <v>2213</v>
      </c>
      <c r="C2109" s="1">
        <f>17800.00</f>
        <v>17800</v>
      </c>
    </row>
    <row r="2110" spans="1:3">
      <c r="A2110" s="1" t="s">
        <v>2214</v>
      </c>
      <c r="B2110" s="1" t="s">
        <v>2214</v>
      </c>
      <c r="C2110" s="1">
        <f>21600.00</f>
        <v>21600</v>
      </c>
    </row>
    <row r="2111" spans="1:3">
      <c r="A2111" s="1" t="s">
        <v>2215</v>
      </c>
      <c r="B2111" s="1" t="s">
        <v>2215</v>
      </c>
      <c r="C2111" s="1">
        <f>20900.00</f>
        <v>20900</v>
      </c>
    </row>
    <row r="2112" spans="1:3">
      <c r="A2112" s="3" t="s">
        <v>2216</v>
      </c>
      <c r="B2112" s="1"/>
      <c r="C2112" s="1"/>
    </row>
    <row r="2113" spans="1:3">
      <c r="A2113" s="1" t="s">
        <v>2217</v>
      </c>
      <c r="B2113" s="1" t="s">
        <v>2217</v>
      </c>
      <c r="C2113" s="1" t="s">
        <v>15</v>
      </c>
    </row>
    <row r="2114" spans="1:3">
      <c r="A2114" s="1" t="s">
        <v>2218</v>
      </c>
      <c r="B2114" s="1" t="s">
        <v>2218</v>
      </c>
      <c r="C2114" s="1" t="s">
        <v>15</v>
      </c>
    </row>
    <row r="2115" spans="1:3">
      <c r="A2115" s="1" t="s">
        <v>2219</v>
      </c>
      <c r="B2115" s="1" t="s">
        <v>2219</v>
      </c>
      <c r="C2115" s="1" t="s">
        <v>15</v>
      </c>
    </row>
    <row r="2116" spans="1:3">
      <c r="A2116" s="3" t="s">
        <v>2220</v>
      </c>
      <c r="B2116" s="1"/>
      <c r="C2116" s="1"/>
    </row>
    <row r="2117" spans="1:3">
      <c r="A2117" s="1" t="s">
        <v>2221</v>
      </c>
      <c r="B2117" s="1" t="s">
        <v>2221</v>
      </c>
      <c r="C2117" s="1">
        <f>112280.00</f>
        <v>112280</v>
      </c>
    </row>
    <row r="2118" spans="1:3">
      <c r="A2118" s="1" t="s">
        <v>2222</v>
      </c>
      <c r="B2118" s="1" t="s">
        <v>2222</v>
      </c>
      <c r="C2118" s="1">
        <f>74261.00</f>
        <v>74261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  <mergeCell ref="A84:C84"/>
    <mergeCell ref="A147:C147"/>
    <mergeCell ref="A156:C156"/>
    <mergeCell ref="A233:C233"/>
    <mergeCell ref="A245:C245"/>
    <mergeCell ref="A259:C259"/>
    <mergeCell ref="A269:C269"/>
    <mergeCell ref="A294:C294"/>
    <mergeCell ref="A314:C314"/>
    <mergeCell ref="A353:C353"/>
    <mergeCell ref="A366:C366"/>
    <mergeCell ref="A452:C452"/>
    <mergeCell ref="A487:C487"/>
    <mergeCell ref="A607:C607"/>
    <mergeCell ref="A617:C617"/>
    <mergeCell ref="A647:C647"/>
    <mergeCell ref="A663:C663"/>
    <mergeCell ref="A682:C682"/>
    <mergeCell ref="A718:C718"/>
    <mergeCell ref="A730:C730"/>
    <mergeCell ref="A763:C763"/>
    <mergeCell ref="A800:C800"/>
    <mergeCell ref="A820:C820"/>
    <mergeCell ref="A856:C856"/>
    <mergeCell ref="A931:C931"/>
    <mergeCell ref="A993:C993"/>
    <mergeCell ref="A1029:C1029"/>
    <mergeCell ref="A1046:C1046"/>
    <mergeCell ref="A1072:C1072"/>
    <mergeCell ref="A1094:C1094"/>
    <mergeCell ref="A1135:C1135"/>
    <mergeCell ref="A1201:C1201"/>
    <mergeCell ref="A1278:C1278"/>
    <mergeCell ref="A1306:C1306"/>
    <mergeCell ref="A1325:C1325"/>
    <mergeCell ref="A1337:C1337"/>
    <mergeCell ref="A1357:C1357"/>
    <mergeCell ref="A1365:C1365"/>
    <mergeCell ref="A1385:C1385"/>
    <mergeCell ref="A1394:C1394"/>
    <mergeCell ref="A1444:C1444"/>
    <mergeCell ref="A1466:C1466"/>
    <mergeCell ref="A1566:C1566"/>
    <mergeCell ref="A1568:C1568"/>
    <mergeCell ref="A1573:C1573"/>
    <mergeCell ref="A1577:C1577"/>
    <mergeCell ref="A1596:C1596"/>
    <mergeCell ref="A1602:C1602"/>
    <mergeCell ref="A1622:C1622"/>
    <mergeCell ref="A1681:C1681"/>
    <mergeCell ref="A1704:C1704"/>
    <mergeCell ref="A1729:C1729"/>
    <mergeCell ref="A1747:C1747"/>
    <mergeCell ref="A1759:C1759"/>
    <mergeCell ref="A1772:C1772"/>
    <mergeCell ref="A1775:C1775"/>
    <mergeCell ref="A1781:C1781"/>
    <mergeCell ref="A1787:C1787"/>
    <mergeCell ref="A1794:C1794"/>
    <mergeCell ref="A1797:C1797"/>
    <mergeCell ref="A1804:C1804"/>
    <mergeCell ref="A1817:C1817"/>
    <mergeCell ref="A1819:C1819"/>
    <mergeCell ref="A1821:C1821"/>
    <mergeCell ref="A1831:C1831"/>
    <mergeCell ref="A1835:C1835"/>
    <mergeCell ref="A1841:C1841"/>
    <mergeCell ref="A1844:C1844"/>
    <mergeCell ref="A1847:C1847"/>
    <mergeCell ref="A1849:C1849"/>
    <mergeCell ref="A1851:C1851"/>
    <mergeCell ref="A1855:C1855"/>
    <mergeCell ref="A1862:C1862"/>
    <mergeCell ref="A1877:C1877"/>
    <mergeCell ref="A1886:C1886"/>
    <mergeCell ref="A1916:C1916"/>
    <mergeCell ref="A1918:C1918"/>
    <mergeCell ref="A1920:C1920"/>
    <mergeCell ref="A1929:C1929"/>
    <mergeCell ref="A1931:C1931"/>
    <mergeCell ref="A1933:C1933"/>
    <mergeCell ref="A1935:C1935"/>
    <mergeCell ref="A1937:C1937"/>
    <mergeCell ref="A1950:C1950"/>
    <mergeCell ref="A1954:C1954"/>
    <mergeCell ref="A1969:C1969"/>
    <mergeCell ref="A1988:C1988"/>
    <mergeCell ref="A2002:C2002"/>
    <mergeCell ref="A2014:C2014"/>
    <mergeCell ref="A2017:C2017"/>
    <mergeCell ref="A2031:C2031"/>
    <mergeCell ref="A2035:C2035"/>
    <mergeCell ref="A2060:C2060"/>
    <mergeCell ref="A2067:C2067"/>
    <mergeCell ref="A2081:C2081"/>
    <mergeCell ref="A2083:C2083"/>
    <mergeCell ref="A2091:C2091"/>
    <mergeCell ref="A2093:C2093"/>
    <mergeCell ref="A2102:C2102"/>
    <mergeCell ref="A2112:C2112"/>
    <mergeCell ref="A2116:C21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2024-03-28T22:07:04+03:00</dcterms:created>
  <dcterms:modified xsi:type="dcterms:W3CDTF">2024-03-28T22:07:04+03:00</dcterms:modified>
  <dc:title>Untitled Spreadsheet</dc:title>
  <dc:description/>
  <dc:subject/>
  <cp:keywords/>
  <cp:category/>
</cp:coreProperties>
</file>